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正規" sheetId="1" r:id="rId1"/>
    <sheet name="大学正規詳細" sheetId="2" r:id="rId2"/>
    <sheet name="正規年間" sheetId="3" r:id="rId3"/>
    <sheet name="その他月給者" sheetId="4" r:id="rId4"/>
    <sheet name="一般パート年間" sheetId="5" r:id="rId5"/>
    <sheet name="非正規時給" sheetId="6" r:id="rId6"/>
    <sheet name="福祉労働者" sheetId="7" r:id="rId7"/>
    <sheet name="関連労働者" sheetId="8" r:id="rId8"/>
  </sheets>
  <definedNames>
    <definedName name="__MC1" localSheetId="7">#REF!</definedName>
    <definedName name="__MC1" localSheetId="1">#REF!</definedName>
    <definedName name="__MC1" localSheetId="6">#REF!</definedName>
    <definedName name="__MC1">#REF!</definedName>
    <definedName name="_1p1_" localSheetId="7">#REF!</definedName>
    <definedName name="_1p1_" localSheetId="1">#REF!</definedName>
    <definedName name="_1p1_" localSheetId="6">#REF!</definedName>
    <definedName name="_1p1_">#REF!</definedName>
    <definedName name="_９１一期" localSheetId="7">#REF!</definedName>
    <definedName name="_９１一期" localSheetId="1">#REF!</definedName>
    <definedName name="_９１一期" localSheetId="6">#REF!</definedName>
    <definedName name="_９１一期">#REF!</definedName>
    <definedName name="_MC1" localSheetId="7">#REF!</definedName>
    <definedName name="_MC1" localSheetId="1">#REF!</definedName>
    <definedName name="_MC1" localSheetId="6">#REF!</definedName>
    <definedName name="_MC1">#REF!</definedName>
    <definedName name="_p1" localSheetId="7">#REF!</definedName>
    <definedName name="_p1" localSheetId="1">#REF!</definedName>
    <definedName name="_p1" localSheetId="6">#REF!</definedName>
    <definedName name="_p1">#REF!</definedName>
    <definedName name="K" localSheetId="7">#REF!</definedName>
    <definedName name="K" localSheetId="1">#REF!</definedName>
    <definedName name="K" localSheetId="6">#REF!</definedName>
    <definedName name="K">#REF!</definedName>
    <definedName name="KI" localSheetId="7">#REF!</definedName>
    <definedName name="KI" localSheetId="1">#REF!</definedName>
    <definedName name="KI" localSheetId="6">#REF!</definedName>
    <definedName name="KI">#REF!</definedName>
    <definedName name="L" localSheetId="7">#REF!</definedName>
    <definedName name="L" localSheetId="1">#REF!</definedName>
    <definedName name="L" localSheetId="6">#REF!</definedName>
    <definedName name="L">#REF!</definedName>
    <definedName name="M" localSheetId="7">#REF!</definedName>
    <definedName name="M" localSheetId="1">#REF!</definedName>
    <definedName name="M" localSheetId="6">#REF!</definedName>
    <definedName name="M">#REF!</definedName>
    <definedName name="MB" localSheetId="7">#REF!</definedName>
    <definedName name="MB" localSheetId="1">#REF!</definedName>
    <definedName name="MB" localSheetId="6">#REF!</definedName>
    <definedName name="MB">#REF!</definedName>
    <definedName name="NA" localSheetId="7">#REF!</definedName>
    <definedName name="NA" localSheetId="1">#REF!</definedName>
    <definedName name="NA" localSheetId="6">#REF!</definedName>
    <definedName name="NA">#REF!</definedName>
    <definedName name="_xlnm.Print_Area" localSheetId="3">'その他月給者'!$A$1:$W$74</definedName>
    <definedName name="_xlnm.Print_Area" localSheetId="4">'一般パート年間'!$A$1:$U$154</definedName>
    <definedName name="_xlnm.Print_Area" localSheetId="7">'関連労働者'!$A$1:$W$27</definedName>
    <definedName name="_xlnm.Print_Area" localSheetId="0">'正規'!$A$1:$Q$255</definedName>
    <definedName name="_xlnm.Print_Area" localSheetId="2">'正規年間'!$A$1:$S$187</definedName>
    <definedName name="_xlnm.Print_Area" localSheetId="1">'大学正規詳細'!$A$1:$Q$71</definedName>
    <definedName name="_xlnm.Print_Area" localSheetId="5">'非正規時給'!$A$1:$U$78</definedName>
    <definedName name="_xlnm.Print_Area" localSheetId="6">'福祉労働者'!$A$1:$U$38</definedName>
    <definedName name="_xlnm.Print_Titles" localSheetId="3">'その他月給者'!$4:$5</definedName>
    <definedName name="_xlnm.Print_Titles" localSheetId="4">'一般パート年間'!$3:$4</definedName>
    <definedName name="_xlnm.Print_Titles" localSheetId="0">'正規'!$4:$5</definedName>
    <definedName name="_xlnm.Print_Titles" localSheetId="2">'正規年間'!$4:$5</definedName>
    <definedName name="_xlnm.Print_Titles" localSheetId="1">'大学正規詳細'!$4:$5</definedName>
    <definedName name="_xlnm.Print_Titles" localSheetId="5">'非正規時給'!$5:$6</definedName>
    <definedName name="SO" localSheetId="7">#REF!</definedName>
    <definedName name="SO" localSheetId="1">#REF!</definedName>
    <definedName name="SO" localSheetId="6">#REF!</definedName>
    <definedName name="SO">#REF!</definedName>
    <definedName name="T" localSheetId="7">#REF!</definedName>
    <definedName name="T" localSheetId="1">#REF!</definedName>
    <definedName name="T" localSheetId="6">#REF!</definedName>
    <definedName name="T">#REF!</definedName>
    <definedName name="T0" localSheetId="7">#REF!</definedName>
    <definedName name="T0" localSheetId="1">#REF!</definedName>
    <definedName name="T0" localSheetId="6">#REF!</definedName>
    <definedName name="T0">#REF!</definedName>
    <definedName name="TO" localSheetId="7">#REF!</definedName>
    <definedName name="TO" localSheetId="1">#REF!</definedName>
    <definedName name="TO" localSheetId="6">#REF!</definedName>
    <definedName name="TO">#REF!</definedName>
    <definedName name="なかま" localSheetId="7">#REF!</definedName>
    <definedName name="なかま" localSheetId="1">#REF!</definedName>
    <definedName name="なかま" localSheetId="6">#REF!</definedName>
    <definedName name="なかま">#REF!</definedName>
    <definedName name="期首差" localSheetId="7">#REF!</definedName>
    <definedName name="期首差" localSheetId="1">#REF!</definedName>
    <definedName name="期首差" localSheetId="6">#REF!</definedName>
    <definedName name="期首差">#REF!</definedName>
    <definedName name="季刊" localSheetId="7">#REF!</definedName>
    <definedName name="季刊" localSheetId="1">#REF!</definedName>
    <definedName name="季刊" localSheetId="6">#REF!</definedName>
    <definedName name="季刊">#REF!</definedName>
    <definedName name="小計他" localSheetId="7">#REF!</definedName>
    <definedName name="小計他" localSheetId="1">#REF!</definedName>
    <definedName name="小計他" localSheetId="6">#REF!</definedName>
    <definedName name="小計他">#REF!</definedName>
    <definedName name="小計大" localSheetId="7">#REF!</definedName>
    <definedName name="小計大" localSheetId="1">#REF!</definedName>
    <definedName name="小計大" localSheetId="6">#REF!</definedName>
    <definedName name="小計大">#REF!</definedName>
    <definedName name="小計地" localSheetId="7">#REF!</definedName>
    <definedName name="小計地" localSheetId="1">#REF!</definedName>
    <definedName name="小計地" localSheetId="6">#REF!</definedName>
    <definedName name="小計地">#REF!</definedName>
    <definedName name="小計地1" localSheetId="7">#REF!</definedName>
    <definedName name="小計地1" localSheetId="1">#REF!</definedName>
    <definedName name="小計地1" localSheetId="6">#REF!</definedName>
    <definedName name="小計地1">#REF!</definedName>
    <definedName name="組織" localSheetId="7">#REF!</definedName>
    <definedName name="組織" localSheetId="1">#REF!</definedName>
    <definedName name="組織" localSheetId="6">#REF!</definedName>
    <definedName name="組織">#REF!</definedName>
    <definedName name="組織財政" localSheetId="7">#REF!</definedName>
    <definedName name="組織財政" localSheetId="1">#REF!</definedName>
    <definedName name="組織財政" localSheetId="6">#REF!</definedName>
    <definedName name="組織財政">#REF!</definedName>
    <definedName name="総計" localSheetId="7">#REF!</definedName>
    <definedName name="総計" localSheetId="1">#REF!</definedName>
    <definedName name="総計" localSheetId="6">#REF!</definedName>
    <definedName name="総計">#REF!</definedName>
    <definedName name="単組名" localSheetId="7">#REF!</definedName>
    <definedName name="単組名" localSheetId="1">#REF!</definedName>
    <definedName name="単組名" localSheetId="6">#REF!</definedName>
    <definedName name="単組名">#REF!</definedName>
    <definedName name="提出" localSheetId="7">#REF!</definedName>
    <definedName name="提出" localSheetId="1">#REF!</definedName>
    <definedName name="提出" localSheetId="6">#REF!</definedName>
    <definedName name="提出">#REF!</definedName>
    <definedName name="登録" localSheetId="7">#REF!</definedName>
    <definedName name="登録" localSheetId="1">#REF!</definedName>
    <definedName name="登録" localSheetId="6">#REF!</definedName>
    <definedName name="登録">#REF!</definedName>
    <definedName name="有料" localSheetId="7">#REF!</definedName>
    <definedName name="有料" localSheetId="1">#REF!</definedName>
    <definedName name="有料" localSheetId="6">#REF!</definedName>
    <definedName name="有料">#REF!</definedName>
  </definedNames>
  <calcPr fullCalcOnLoad="1"/>
</workbook>
</file>

<file path=xl/sharedStrings.xml><?xml version="1.0" encoding="utf-8"?>
<sst xmlns="http://schemas.openxmlformats.org/spreadsheetml/2006/main" count="1578" uniqueCount="787">
  <si>
    <t>生協労連書記局調べ</t>
  </si>
  <si>
    <t>単　組</t>
  </si>
  <si>
    <t>要      求</t>
  </si>
  <si>
    <t>回答･妥結</t>
  </si>
  <si>
    <t>前年実績</t>
  </si>
  <si>
    <t>たたかいの日程</t>
  </si>
  <si>
    <t>回答</t>
  </si>
  <si>
    <t>前年比</t>
  </si>
  <si>
    <t>名</t>
  </si>
  <si>
    <t>金  額</t>
  </si>
  <si>
    <t>月数</t>
  </si>
  <si>
    <t>詳  細</t>
  </si>
  <si>
    <t>詳　細</t>
  </si>
  <si>
    <t>提出</t>
  </si>
  <si>
    <t>指定</t>
  </si>
  <si>
    <t>妥結</t>
  </si>
  <si>
    <t>次数</t>
  </si>
  <si>
    <t>道生協一般</t>
  </si>
  <si>
    <t>室蘭工大</t>
  </si>
  <si>
    <t>北見工大</t>
  </si>
  <si>
    <t>あおもり</t>
  </si>
  <si>
    <t>あ き た</t>
  </si>
  <si>
    <t>い わ て</t>
  </si>
  <si>
    <t>み や ぎ</t>
  </si>
  <si>
    <t>共 立 社</t>
  </si>
  <si>
    <t>福　　島</t>
  </si>
  <si>
    <t>福島県南</t>
  </si>
  <si>
    <t>あ い づ</t>
  </si>
  <si>
    <t>弘 前 大</t>
  </si>
  <si>
    <t>岩 手 大</t>
  </si>
  <si>
    <t>東 北 大</t>
  </si>
  <si>
    <t>宮城教大</t>
  </si>
  <si>
    <t>東北学院</t>
  </si>
  <si>
    <t>東北事連</t>
  </si>
  <si>
    <t>秋 田 大</t>
  </si>
  <si>
    <t>山 形 大</t>
  </si>
  <si>
    <t>福 島 大</t>
  </si>
  <si>
    <t>岩手学校</t>
  </si>
  <si>
    <t>秋田学校</t>
  </si>
  <si>
    <t>山形学校</t>
  </si>
  <si>
    <t>こーぷ福祉会</t>
  </si>
  <si>
    <t>いばらき</t>
  </si>
  <si>
    <t>と ち ぎ</t>
  </si>
  <si>
    <t>年間協定</t>
  </si>
  <si>
    <t>東京南部</t>
  </si>
  <si>
    <t>東　　都</t>
  </si>
  <si>
    <t>な が の</t>
  </si>
  <si>
    <t>茨 城 大</t>
  </si>
  <si>
    <t>大学栃木</t>
  </si>
  <si>
    <t>大学生協連</t>
  </si>
  <si>
    <t>中 央 大</t>
  </si>
  <si>
    <t>山 梨 大</t>
  </si>
  <si>
    <t>新 潟 大</t>
  </si>
  <si>
    <t>関東一般</t>
  </si>
  <si>
    <t>Ｃ Ｘ Ｃ</t>
  </si>
  <si>
    <t>農　　林</t>
  </si>
  <si>
    <t>通産協会</t>
  </si>
  <si>
    <t>Ｃ Ｉ Ｓ</t>
  </si>
  <si>
    <t>東京学校</t>
  </si>
  <si>
    <t>あ い ち</t>
  </si>
  <si>
    <t>ぎ　　ふ</t>
  </si>
  <si>
    <t>み    え</t>
  </si>
  <si>
    <t>静 岡 大</t>
  </si>
  <si>
    <t>愛 知 大</t>
  </si>
  <si>
    <t>愛知教大</t>
  </si>
  <si>
    <t>名古屋大</t>
  </si>
  <si>
    <t>名 工 大</t>
  </si>
  <si>
    <t>愛知県大</t>
  </si>
  <si>
    <t>東海事連</t>
  </si>
  <si>
    <t>日本福大</t>
  </si>
  <si>
    <t>名 城 大</t>
  </si>
  <si>
    <t>岐 阜 大</t>
  </si>
  <si>
    <t>三 重 大</t>
  </si>
  <si>
    <t>岐阜学校</t>
  </si>
  <si>
    <t>三重学校</t>
  </si>
  <si>
    <t>し　　が</t>
  </si>
  <si>
    <t>11/7に遅延</t>
  </si>
  <si>
    <t>京　　都</t>
  </si>
  <si>
    <t>2</t>
  </si>
  <si>
    <t>パルコープ</t>
  </si>
  <si>
    <t>よどがわ</t>
  </si>
  <si>
    <t>い ず み</t>
  </si>
  <si>
    <t>いずみ管理</t>
  </si>
  <si>
    <t>11/10に遅延</t>
  </si>
  <si>
    <t>な　　ら</t>
  </si>
  <si>
    <t>わかやま</t>
  </si>
  <si>
    <t>いしかわ</t>
  </si>
  <si>
    <t>11/11に遅延</t>
  </si>
  <si>
    <t>と や ま</t>
  </si>
  <si>
    <t>大 阪 大</t>
  </si>
  <si>
    <t>近 畿 大</t>
  </si>
  <si>
    <t>北陸事連</t>
  </si>
  <si>
    <t>福 井 大</t>
  </si>
  <si>
    <t>富 山 大</t>
  </si>
  <si>
    <t>京都府庁</t>
  </si>
  <si>
    <t>和歌山学校</t>
  </si>
  <si>
    <t>鳥 取 県</t>
  </si>
  <si>
    <t>し ま ね</t>
  </si>
  <si>
    <t>おかやま</t>
  </si>
  <si>
    <t>ひろしま</t>
  </si>
  <si>
    <t>やまぐち</t>
  </si>
  <si>
    <t>とくしま</t>
  </si>
  <si>
    <t>え ひ め</t>
  </si>
  <si>
    <t>こ う ち</t>
  </si>
  <si>
    <t>鳥 取 大</t>
  </si>
  <si>
    <t>島 根 大</t>
  </si>
  <si>
    <t>岡 山 大</t>
  </si>
  <si>
    <t>広 島 大</t>
  </si>
  <si>
    <t>山 口 大</t>
  </si>
  <si>
    <t>徳 島 大</t>
  </si>
  <si>
    <t>香 川 大</t>
  </si>
  <si>
    <t>愛 媛 大</t>
  </si>
  <si>
    <t>松 山 大</t>
  </si>
  <si>
    <t>下関市立</t>
  </si>
  <si>
    <t>大学中四</t>
  </si>
  <si>
    <t>高 知 大</t>
  </si>
  <si>
    <t>高知学校</t>
  </si>
  <si>
    <t>エフコープ</t>
  </si>
  <si>
    <t>さ　　が</t>
  </si>
  <si>
    <t>ララコープ</t>
  </si>
  <si>
    <t>嘱託1.0ヶ月</t>
  </si>
  <si>
    <t>おおいた</t>
  </si>
  <si>
    <t>9月までの経常剰余率で確定</t>
  </si>
  <si>
    <t>おきなわ</t>
  </si>
  <si>
    <t>北九州大</t>
  </si>
  <si>
    <t>九州工大</t>
  </si>
  <si>
    <t>九 州 大</t>
  </si>
  <si>
    <t>九州事連</t>
  </si>
  <si>
    <t>西 南 大</t>
  </si>
  <si>
    <t>佐 賀 大</t>
  </si>
  <si>
    <t>長 崎 大</t>
  </si>
  <si>
    <t>宮 崎 大</t>
  </si>
  <si>
    <t>鹿児島大</t>
  </si>
  <si>
    <t>琉 球 大</t>
  </si>
  <si>
    <t>佐賀学校</t>
  </si>
  <si>
    <t>コープ熊本</t>
  </si>
  <si>
    <t>北海道</t>
  </si>
  <si>
    <t>地域</t>
  </si>
  <si>
    <t>大学</t>
  </si>
  <si>
    <t>東北</t>
  </si>
  <si>
    <t>職域</t>
  </si>
  <si>
    <t>関東</t>
  </si>
  <si>
    <t>東海</t>
  </si>
  <si>
    <t>関西</t>
  </si>
  <si>
    <t>中四国</t>
  </si>
  <si>
    <t>九州</t>
  </si>
  <si>
    <t>北海道</t>
  </si>
  <si>
    <t>東　北</t>
  </si>
  <si>
    <t>関　東</t>
  </si>
  <si>
    <t>東　海</t>
  </si>
  <si>
    <t>関　西</t>
  </si>
  <si>
    <t>中四国</t>
  </si>
  <si>
    <t>九　州</t>
  </si>
  <si>
    <t>(数)</t>
  </si>
  <si>
    <t>地　域</t>
  </si>
  <si>
    <t>大　学</t>
  </si>
  <si>
    <t>職域等</t>
  </si>
  <si>
    <t>総  合</t>
  </si>
  <si>
    <t>-</t>
  </si>
  <si>
    <t>+</t>
  </si>
  <si>
    <t>☆要求・回答・妥結されていて日程不明なところは、1/0で記入。</t>
  </si>
  <si>
    <t>＜回答の月額水準分布＞</t>
  </si>
  <si>
    <t>2011年度</t>
  </si>
  <si>
    <t>2012年度</t>
  </si>
  <si>
    <t>数</t>
  </si>
  <si>
    <t>比率</t>
  </si>
  <si>
    <t>3.0以上</t>
  </si>
  <si>
    <t>2.5以上</t>
  </si>
  <si>
    <t>2.0以上</t>
  </si>
  <si>
    <t>2.0未満</t>
  </si>
  <si>
    <t>合　計</t>
  </si>
  <si>
    <t>計</t>
  </si>
  <si>
    <t>+</t>
  </si>
  <si>
    <t>-</t>
  </si>
  <si>
    <t>&lt;2.0</t>
  </si>
  <si>
    <t>&gt;=3</t>
  </si>
  <si>
    <t>&gt;=2.5</t>
  </si>
  <si>
    <t>&lt;3</t>
  </si>
  <si>
    <t>&gt;=2.0</t>
  </si>
  <si>
    <t>&lt;2.5</t>
  </si>
  <si>
    <t>&lt;2.0</t>
  </si>
  <si>
    <t>差し替え</t>
  </si>
  <si>
    <t>&lt;=11/01</t>
  </si>
  <si>
    <t>&gt;11/01</t>
  </si>
  <si>
    <t>&lt;=11/10</t>
  </si>
  <si>
    <t>&gt;11/10</t>
  </si>
  <si>
    <t>&lt;=11/20</t>
  </si>
  <si>
    <t>&gt;11/20</t>
  </si>
  <si>
    <t>&lt;=12/01</t>
  </si>
  <si>
    <t>&gt;12/10</t>
  </si>
  <si>
    <t>&lt;=12.10</t>
  </si>
  <si>
    <t>&gt;11.10</t>
  </si>
  <si>
    <t>&gt;12/01</t>
  </si>
  <si>
    <t>&lt;=1999/11/01</t>
  </si>
  <si>
    <t>&gt;1999/11/01</t>
  </si>
  <si>
    <t>&lt;=1999/11/10</t>
  </si>
  <si>
    <t>&gt;1999/11/10</t>
  </si>
  <si>
    <t>&lt;=1999/11/20</t>
  </si>
  <si>
    <t>&gt;1999/11/20</t>
  </si>
  <si>
    <t>&lt;=1999/12/01</t>
  </si>
  <si>
    <t>&gt;1999/12/01</t>
  </si>
  <si>
    <t>&lt;=1999/12/10</t>
  </si>
  <si>
    <t>&gt;1999/12/10</t>
  </si>
  <si>
    <t>年間</t>
  </si>
  <si>
    <t>12　回答・妥結</t>
  </si>
  <si>
    <t>冬季</t>
  </si>
  <si>
    <t>夏季</t>
  </si>
  <si>
    <t>年間月数</t>
  </si>
  <si>
    <t>年間金額</t>
  </si>
  <si>
    <t>年収</t>
  </si>
  <si>
    <t>あ き た</t>
  </si>
  <si>
    <t>と ち ぎ</t>
  </si>
  <si>
    <t>Ｃ Ｘ Ｃ</t>
  </si>
  <si>
    <t>Ｃ Ｉ Ｓ</t>
  </si>
  <si>
    <t>医療福祉生協連</t>
  </si>
  <si>
    <t>あ い ち</t>
  </si>
  <si>
    <t>ぎ　　ふ</t>
  </si>
  <si>
    <t>み    え</t>
  </si>
  <si>
    <t>愛 知 大</t>
  </si>
  <si>
    <t>パルコープ</t>
  </si>
  <si>
    <t>よどがわ</t>
  </si>
  <si>
    <t>いずみ管理</t>
  </si>
  <si>
    <t>な　　ら</t>
  </si>
  <si>
    <t>いしかわ</t>
  </si>
  <si>
    <t>やまぐち</t>
  </si>
  <si>
    <t>広 島 大</t>
  </si>
  <si>
    <t>大学中四</t>
  </si>
  <si>
    <t>エフコープ</t>
  </si>
  <si>
    <t>専門Sは1.1</t>
  </si>
  <si>
    <t>ララコープ</t>
  </si>
  <si>
    <t>おおいた</t>
  </si>
  <si>
    <t>単組名</t>
  </si>
  <si>
    <t>要求</t>
  </si>
  <si>
    <t>日  程</t>
  </si>
  <si>
    <t>回答</t>
  </si>
  <si>
    <t>平均</t>
  </si>
  <si>
    <t>冬季</t>
  </si>
  <si>
    <t>夏季</t>
  </si>
  <si>
    <t>年間</t>
  </si>
  <si>
    <t>提出</t>
  </si>
  <si>
    <t>指定</t>
  </si>
  <si>
    <t>妥結</t>
  </si>
  <si>
    <t>北海道一般</t>
  </si>
  <si>
    <t>定時職員</t>
  </si>
  <si>
    <t>あ き た</t>
  </si>
  <si>
    <t>再雇用</t>
  </si>
  <si>
    <t>あ い づ</t>
  </si>
  <si>
    <t>弘 前 大</t>
  </si>
  <si>
    <t>東北学院</t>
  </si>
  <si>
    <t>東北事連</t>
  </si>
  <si>
    <t>福 島 大</t>
  </si>
  <si>
    <t>岩手学校</t>
  </si>
  <si>
    <t>と ち ぎ</t>
  </si>
  <si>
    <t>東都定時</t>
  </si>
  <si>
    <t>定時</t>
  </si>
  <si>
    <t>パート店長</t>
  </si>
  <si>
    <t>アルバイト</t>
  </si>
  <si>
    <t>茨 城 大</t>
  </si>
  <si>
    <t>Ｃ Ｘ Ｃ</t>
  </si>
  <si>
    <t>日 生 協</t>
  </si>
  <si>
    <t>あいち
（三河）</t>
  </si>
  <si>
    <t>あいち
（尾張）</t>
  </si>
  <si>
    <t>ぎ　　ふ</t>
  </si>
  <si>
    <t>み　　え</t>
  </si>
  <si>
    <t>岐阜学校</t>
  </si>
  <si>
    <t>再雇用者</t>
  </si>
  <si>
    <t>い ず み</t>
  </si>
  <si>
    <t>やまぐち</t>
  </si>
  <si>
    <t>おおいた</t>
  </si>
  <si>
    <t>みやざき</t>
  </si>
  <si>
    <t>かごしま</t>
  </si>
  <si>
    <t>専任パート</t>
  </si>
  <si>
    <t>契約職員</t>
  </si>
  <si>
    <t>長 崎 大</t>
  </si>
  <si>
    <t>地  域</t>
  </si>
  <si>
    <t>大  学</t>
  </si>
  <si>
    <t>-</t>
  </si>
  <si>
    <t>+</t>
  </si>
  <si>
    <t>※平均月数は月数で集約された単組の平均月数です。</t>
  </si>
  <si>
    <t>要　　　　求</t>
  </si>
  <si>
    <t>回  答 ･ 妥  結</t>
  </si>
  <si>
    <t>前  年  実  績</t>
  </si>
  <si>
    <t>月数</t>
  </si>
  <si>
    <t>指定</t>
  </si>
  <si>
    <t>回答</t>
  </si>
  <si>
    <t>妥結</t>
  </si>
  <si>
    <t>フレンドリー</t>
  </si>
  <si>
    <t>あ き た</t>
  </si>
  <si>
    <t>半日パート</t>
  </si>
  <si>
    <t>い わ て</t>
  </si>
  <si>
    <t>み や ぎ</t>
  </si>
  <si>
    <t>アルバイト</t>
  </si>
  <si>
    <t>福    島</t>
  </si>
  <si>
    <t>あ い づ</t>
  </si>
  <si>
    <t>弘 前 大</t>
  </si>
  <si>
    <t>Ｍパート</t>
  </si>
  <si>
    <t>キャリア</t>
  </si>
  <si>
    <t>東都定時</t>
  </si>
  <si>
    <t>特別嘱託</t>
  </si>
  <si>
    <t>再雇用・アルバイト</t>
  </si>
  <si>
    <t>時給嘱託</t>
  </si>
  <si>
    <t>シニア嘱託</t>
  </si>
  <si>
    <t>シニアパート</t>
  </si>
  <si>
    <t>キャリア</t>
  </si>
  <si>
    <t>エルダー</t>
  </si>
  <si>
    <t>メイト</t>
  </si>
  <si>
    <t>ララコープ</t>
  </si>
  <si>
    <t>15時間未満</t>
  </si>
  <si>
    <t>嘱託</t>
  </si>
  <si>
    <t>パート</t>
  </si>
  <si>
    <t>専門職</t>
  </si>
  <si>
    <t>長期アルバイト</t>
  </si>
  <si>
    <t>専任職員</t>
  </si>
  <si>
    <t>ケアメイト</t>
  </si>
  <si>
    <t>な が の</t>
  </si>
  <si>
    <t>パル東京</t>
  </si>
  <si>
    <t>福祉専門</t>
  </si>
  <si>
    <t>福祉専任</t>
  </si>
  <si>
    <t>再雇用ｹｱｽﾀｯﾌ</t>
  </si>
  <si>
    <t>福祉常勤専任</t>
  </si>
  <si>
    <t>福祉正規</t>
  </si>
  <si>
    <t>福祉契約</t>
  </si>
  <si>
    <t>福祉定時</t>
  </si>
  <si>
    <t>広島合同</t>
  </si>
  <si>
    <t>常用雇用
専門職員</t>
  </si>
  <si>
    <t>時間契約
専門職員</t>
  </si>
  <si>
    <t>ﾍﾙﾊﾟｰ職員</t>
  </si>
  <si>
    <t>こ う ち</t>
  </si>
  <si>
    <t>専門スタッフ</t>
  </si>
  <si>
    <t>エフコープ</t>
  </si>
  <si>
    <t>かごしま</t>
  </si>
  <si>
    <t>福祉専任職員</t>
  </si>
  <si>
    <t>福祉事業職員</t>
  </si>
  <si>
    <t>単組名</t>
  </si>
  <si>
    <t>契約</t>
  </si>
  <si>
    <t>北海学園定時</t>
  </si>
  <si>
    <t>あ き た</t>
  </si>
  <si>
    <t>共 立 社</t>
  </si>
  <si>
    <t>嘱託</t>
  </si>
  <si>
    <t>あ い づ</t>
  </si>
  <si>
    <t>弘 前 大</t>
  </si>
  <si>
    <t>秋 田 大</t>
  </si>
  <si>
    <t>嘱託店長</t>
  </si>
  <si>
    <t>東 北 大</t>
  </si>
  <si>
    <t>準職員</t>
  </si>
  <si>
    <t>東京南部</t>
  </si>
  <si>
    <t>と ち ぎ</t>
  </si>
  <si>
    <t>アルバイト
派遣・委託</t>
  </si>
  <si>
    <t>日本生協連</t>
  </si>
  <si>
    <t>月給嘱託</t>
  </si>
  <si>
    <t>よどがわ</t>
  </si>
  <si>
    <t>再雇用準職員</t>
  </si>
  <si>
    <t>え ひ め</t>
  </si>
  <si>
    <t>専門職員</t>
  </si>
  <si>
    <t>シニアスタッフ月給者</t>
  </si>
  <si>
    <t>やまぐち</t>
  </si>
  <si>
    <t>さ    が</t>
  </si>
  <si>
    <t>ララコープ</t>
  </si>
  <si>
    <t>おおいた</t>
  </si>
  <si>
    <t>パートナー職員</t>
  </si>
  <si>
    <t>おきなわ</t>
  </si>
  <si>
    <t>コープネット</t>
  </si>
  <si>
    <t>協栄正社員</t>
  </si>
  <si>
    <t>ｺｰﾌﾟﾈｯﾄﾌｰｽﾞ</t>
  </si>
  <si>
    <t>ﾃﾞﾘﾊﾞﾘｰ正社員</t>
  </si>
  <si>
    <t>ｺｰﾌﾟ水産正社員</t>
  </si>
  <si>
    <t>ｺｰﾌﾟ水産ﾊﾟｰﾄ</t>
  </si>
  <si>
    <t>ｺｰﾌﾟ総合葬祭
専任職社員</t>
  </si>
  <si>
    <t>全通佐江戸</t>
  </si>
  <si>
    <t>ICLエルダー</t>
  </si>
  <si>
    <t>ICL定時</t>
  </si>
  <si>
    <t>Ｉ＆Ｐ社員</t>
  </si>
  <si>
    <t>Ｉ＆Ｐｱｼｽﾀﾝﾄ</t>
  </si>
  <si>
    <t>いばらき</t>
  </si>
  <si>
    <t>金額</t>
  </si>
  <si>
    <t>京都統一</t>
  </si>
  <si>
    <t>阪神統一</t>
  </si>
  <si>
    <t>アルバイト</t>
  </si>
  <si>
    <t>エフコープ</t>
  </si>
  <si>
    <t>とくしま</t>
  </si>
  <si>
    <t>再雇用</t>
  </si>
  <si>
    <t>個別契約</t>
  </si>
  <si>
    <t>近 畿 大</t>
  </si>
  <si>
    <t>近 畿 大</t>
  </si>
  <si>
    <t>夏季</t>
  </si>
  <si>
    <t>年間</t>
  </si>
  <si>
    <t>冬季</t>
  </si>
  <si>
    <t>こ う ち</t>
  </si>
  <si>
    <t>年間協定</t>
  </si>
  <si>
    <t>あおもり</t>
  </si>
  <si>
    <t>.</t>
  </si>
  <si>
    <t>+3,000円</t>
  </si>
  <si>
    <t>+30,000円</t>
  </si>
  <si>
    <t>し    が</t>
  </si>
  <si>
    <t>みやざき</t>
  </si>
  <si>
    <t>店舗・嘱託</t>
  </si>
  <si>
    <t>+2,000円</t>
  </si>
  <si>
    <t>+2,000円</t>
  </si>
  <si>
    <t>大学東京統一</t>
  </si>
  <si>
    <t>大学群馬
（群馬大）</t>
  </si>
  <si>
    <t>大学群馬
（高経）</t>
  </si>
  <si>
    <t>大学群馬
（群馬大）</t>
  </si>
  <si>
    <t>大学群馬
（高経）</t>
  </si>
  <si>
    <t>大学北海道統一</t>
  </si>
  <si>
    <t>コープネットグループ
（ぐんま）</t>
  </si>
  <si>
    <t>コープネットグループ
（にいがた）</t>
  </si>
  <si>
    <t>グループ</t>
  </si>
  <si>
    <t>1/0</t>
  </si>
  <si>
    <t>15000円+4000円×年数</t>
  </si>
  <si>
    <t>17500円+3000円×年数</t>
  </si>
  <si>
    <t>事業連合・嘱託</t>
  </si>
  <si>
    <t>横国大・嘱託</t>
  </si>
  <si>
    <t>東大・嘱託</t>
  </si>
  <si>
    <t>+10000円</t>
  </si>
  <si>
    <t>+１万円</t>
  </si>
  <si>
    <t>要求せず</t>
  </si>
  <si>
    <t>一律</t>
  </si>
  <si>
    <t xml:space="preserve"> 2013年 冬季一時金のとりくみ状況  ＜正規労働者篇 ＞</t>
  </si>
  <si>
    <t>2013年 冬季一時金のとりくみ状況　＜非正規時給＞</t>
  </si>
  <si>
    <t>2013年度</t>
  </si>
  <si>
    <t>生クラ山形</t>
  </si>
  <si>
    <t>パル福島</t>
  </si>
  <si>
    <t>コープネットグループ(さいたま・ネット・とうきょう・ちば)</t>
  </si>
  <si>
    <t>パル東京</t>
  </si>
  <si>
    <t>ユーコープ
(しずおか)</t>
  </si>
  <si>
    <t>ユーコープ
(かながわ)</t>
  </si>
  <si>
    <t>ユーコープ
(やまなし)</t>
  </si>
  <si>
    <t>大学長野
（信州大）</t>
  </si>
  <si>
    <t>大学長野
（松本大）</t>
  </si>
  <si>
    <t>日本生協連</t>
  </si>
  <si>
    <t>名 市 大</t>
  </si>
  <si>
    <t>コープ九州</t>
  </si>
  <si>
    <t>該当者なし</t>
  </si>
  <si>
    <t>+評価加給平均0.31</t>
  </si>
  <si>
    <t>業績比率３割</t>
  </si>
  <si>
    <t>+5千円</t>
  </si>
  <si>
    <t>年間協定</t>
  </si>
  <si>
    <t>12　回答・妥結</t>
  </si>
  <si>
    <t>13　回答･妥結</t>
  </si>
  <si>
    <t>+7000円</t>
  </si>
  <si>
    <t>+職責手当1.5</t>
  </si>
  <si>
    <t>13　回答・妥結</t>
  </si>
  <si>
    <t>生クラ山形</t>
  </si>
  <si>
    <t>コープネットグループ（ぐんま）</t>
  </si>
  <si>
    <t>コープネットグループ（にいがた）</t>
  </si>
  <si>
    <t>ユーコープ
（かながわ）</t>
  </si>
  <si>
    <t>ユーコープ
（しずおか）</t>
  </si>
  <si>
    <t>ユーコープ
（やまなし）</t>
  </si>
  <si>
    <t>日本生協連</t>
  </si>
  <si>
    <t>名 市 大</t>
  </si>
  <si>
    <t>大学京都統一</t>
  </si>
  <si>
    <t>大学阪神統一</t>
  </si>
  <si>
    <t>大阪教大</t>
  </si>
  <si>
    <t>コープ九州</t>
  </si>
  <si>
    <t>コープネットグループ
(さいたま・ネット・とうきょう・ちば)</t>
  </si>
  <si>
    <t>年間金額</t>
  </si>
  <si>
    <t>1/0</t>
  </si>
  <si>
    <t>2013年 冬季一時金のとりくみ状況　＜非正規時給／一般パート＞</t>
  </si>
  <si>
    <t>さっぽろニュー</t>
  </si>
  <si>
    <t>北大パート</t>
  </si>
  <si>
    <t>大学北海道統一
（札学）</t>
  </si>
  <si>
    <t>大学北海道統一
（北海）</t>
  </si>
  <si>
    <t>札教大パート</t>
  </si>
  <si>
    <t>室工大パート</t>
  </si>
  <si>
    <t>北星学園パート</t>
  </si>
  <si>
    <t>帯畜大パート</t>
  </si>
  <si>
    <t>コープネットグループ</t>
  </si>
  <si>
    <t>大学東京統一
（非正規支部）</t>
  </si>
  <si>
    <t>大学長野
（信州大）</t>
  </si>
  <si>
    <t>東海コープ</t>
  </si>
  <si>
    <t>岐阜大パート</t>
  </si>
  <si>
    <t>ならパート</t>
  </si>
  <si>
    <t>京都パート</t>
  </si>
  <si>
    <t>京大パート</t>
  </si>
  <si>
    <t>大学京都統一
(京都事業連合)</t>
  </si>
  <si>
    <t>大学阪神統一
(阪神事業連合)</t>
  </si>
  <si>
    <t>大学阪神統一
（阪南大）</t>
  </si>
  <si>
    <t>大学阪神統一
（大阪府大）</t>
  </si>
  <si>
    <t>大阪電通大
パート</t>
  </si>
  <si>
    <t>京都府庁アパ</t>
  </si>
  <si>
    <t>コープイン京都</t>
  </si>
  <si>
    <t>ひろしまパート</t>
  </si>
  <si>
    <t>関連一般中四国
(ＣＳネット)</t>
  </si>
  <si>
    <t>北九大パート</t>
  </si>
  <si>
    <t>琉球大パート</t>
  </si>
  <si>
    <t>コープ熊本</t>
  </si>
  <si>
    <t>金額</t>
  </si>
  <si>
    <t>金額</t>
  </si>
  <si>
    <t>+3000円</t>
  </si>
  <si>
    <t>内2千円お買物券支給</t>
  </si>
  <si>
    <t>年間協定</t>
  </si>
  <si>
    <t>ユーコープ
(かながわ)</t>
  </si>
  <si>
    <t>ユーコープ
(しずおか)</t>
  </si>
  <si>
    <t>ユーコープ
(やまなし)</t>
  </si>
  <si>
    <t>1/0</t>
  </si>
  <si>
    <t>立命館パート</t>
  </si>
  <si>
    <t>+1500円</t>
  </si>
  <si>
    <t>就業規則
+1500円</t>
  </si>
  <si>
    <t>2013年 冬季一時金のとりくみ状況　＜福祉労働者＞</t>
  </si>
  <si>
    <t>2013年 冬季一時金のとりくみ状況　＜関連労働者編＞</t>
  </si>
  <si>
    <t>1万円</t>
  </si>
  <si>
    <t>個別契約</t>
  </si>
  <si>
    <t>北大パート</t>
  </si>
  <si>
    <t>定時(7h)</t>
  </si>
  <si>
    <t>定時(8h)</t>
  </si>
  <si>
    <t>月給アルバイト</t>
  </si>
  <si>
    <t>3.5万円</t>
  </si>
  <si>
    <t>札学嘱託</t>
  </si>
  <si>
    <t>帯畜大パート</t>
  </si>
  <si>
    <t>福島県南</t>
  </si>
  <si>
    <t>5千円</t>
  </si>
  <si>
    <t>契約書通り</t>
  </si>
  <si>
    <t>4/1で該当者なし</t>
  </si>
  <si>
    <t>無期雇用者のみ</t>
  </si>
  <si>
    <t>契約(ｶﾄﾚｱ)</t>
  </si>
  <si>
    <t>岐 阜 大</t>
  </si>
  <si>
    <t>呼称</t>
  </si>
  <si>
    <t>し    が</t>
  </si>
  <si>
    <t>京    都</t>
  </si>
  <si>
    <t>な    ら</t>
  </si>
  <si>
    <t>準正規</t>
  </si>
  <si>
    <t>いしかわ</t>
  </si>
  <si>
    <t>大 阪 大</t>
  </si>
  <si>
    <t>正規再雇用</t>
  </si>
  <si>
    <t>事業連合嘱託</t>
  </si>
  <si>
    <t>鳥 取 県</t>
  </si>
  <si>
    <t>ひろしまパート</t>
  </si>
  <si>
    <t>アルバイト</t>
  </si>
  <si>
    <t>専任フル</t>
  </si>
  <si>
    <t>北九州大</t>
  </si>
  <si>
    <t>九州事業連合</t>
  </si>
  <si>
    <t>長崎大</t>
  </si>
  <si>
    <t>契約・嘱託</t>
  </si>
  <si>
    <t>ユーコープ</t>
  </si>
  <si>
    <t>ｺｰﾌﾟ水産ｼﾆｱ、ｼﾆｱﾊﾟｰﾄ</t>
  </si>
  <si>
    <t>ＣＳＳ正規</t>
  </si>
  <si>
    <t>ＣＳＳパート</t>
  </si>
  <si>
    <t>ＣＳＳアルバイト</t>
  </si>
  <si>
    <t>タクスパート</t>
  </si>
  <si>
    <t>ICLシフター</t>
  </si>
  <si>
    <t>ICL正規</t>
  </si>
  <si>
    <t>パルコープ</t>
  </si>
  <si>
    <t>協同物流ﾊﾟｰﾄ</t>
  </si>
  <si>
    <t>3万円</t>
  </si>
  <si>
    <t>6万円</t>
  </si>
  <si>
    <t>総合職（正規）</t>
  </si>
  <si>
    <t>登録ヘルパー</t>
  </si>
  <si>
    <t>福祉専門スタッフ</t>
  </si>
  <si>
    <t>福祉専門職</t>
  </si>
  <si>
    <t>いしかわ</t>
  </si>
  <si>
    <t>ホームヘルパー</t>
  </si>
  <si>
    <t>無期雇用者のみ</t>
  </si>
  <si>
    <t>2千円</t>
  </si>
  <si>
    <t>8500円</t>
  </si>
  <si>
    <t>2万円</t>
  </si>
  <si>
    <t>札学アルバイト</t>
  </si>
  <si>
    <t>定年後アルバイト</t>
  </si>
  <si>
    <t>パート再雇用</t>
  </si>
  <si>
    <t>コープネット</t>
  </si>
  <si>
    <t>グループ</t>
  </si>
  <si>
    <t>ユーコープ</t>
  </si>
  <si>
    <t>(かながわ)</t>
  </si>
  <si>
    <t>キャリア</t>
  </si>
  <si>
    <t>シニアパート</t>
  </si>
  <si>
    <t>登録パート</t>
  </si>
  <si>
    <t>ユーコープ
(やまなし)</t>
  </si>
  <si>
    <t>(しずおか)</t>
  </si>
  <si>
    <t>パート店長</t>
  </si>
  <si>
    <t>シニアパート</t>
  </si>
  <si>
    <t>ナイトMgr</t>
  </si>
  <si>
    <t>ぎ    ふ</t>
  </si>
  <si>
    <t>再雇用パート</t>
  </si>
  <si>
    <t>京都パート</t>
  </si>
  <si>
    <t>エキスパート定時</t>
  </si>
  <si>
    <t>パート再雇用</t>
  </si>
  <si>
    <t>わかやま</t>
  </si>
  <si>
    <t>ならパート</t>
  </si>
  <si>
    <t>シフター</t>
  </si>
  <si>
    <t>エルダー</t>
  </si>
  <si>
    <t>京大パート</t>
  </si>
  <si>
    <t>旧長期パート</t>
  </si>
  <si>
    <t>おかやま</t>
  </si>
  <si>
    <t>ひろしまパート</t>
  </si>
  <si>
    <t>やまぐち</t>
  </si>
  <si>
    <t>再雇用アルバイト</t>
  </si>
  <si>
    <t>夕食宅配</t>
  </si>
  <si>
    <t>シニアスタッフ</t>
  </si>
  <si>
    <t>定年再雇用者</t>
  </si>
  <si>
    <t>おおいた</t>
  </si>
  <si>
    <t>シニア定時</t>
  </si>
  <si>
    <t>北九大パート</t>
  </si>
  <si>
    <t>コープ九州</t>
  </si>
  <si>
    <t>継続雇用</t>
  </si>
  <si>
    <t>山 形 大</t>
  </si>
  <si>
    <t>特別手当として</t>
  </si>
  <si>
    <t>寸志</t>
  </si>
  <si>
    <t>3千円</t>
  </si>
  <si>
    <t>6千円</t>
  </si>
  <si>
    <t>1.1万円</t>
  </si>
  <si>
    <t>4千円</t>
  </si>
  <si>
    <t>2千円</t>
  </si>
  <si>
    <t>5500円</t>
  </si>
  <si>
    <t>9千円</t>
  </si>
  <si>
    <t>8500円</t>
  </si>
  <si>
    <t>制度導入</t>
  </si>
  <si>
    <t>制度創設</t>
  </si>
  <si>
    <t>ホームヘルパー</t>
  </si>
  <si>
    <t>年間3.5</t>
  </si>
  <si>
    <t>年間3.5</t>
  </si>
  <si>
    <t>制度創設</t>
  </si>
  <si>
    <t>年度末一時金要求として2.0</t>
  </si>
  <si>
    <t>年度末一時金要求として2.0</t>
  </si>
  <si>
    <t>寸志支給</t>
  </si>
  <si>
    <t>大 教 大</t>
  </si>
  <si>
    <t>1万円＋3千円×勤続年数</t>
  </si>
  <si>
    <t>年間4.0</t>
  </si>
  <si>
    <t xml:space="preserve"> 2013年 冬季一時金  ＜大学北海道統一・東京統一の単協別詳細＞</t>
  </si>
  <si>
    <t>＜大学北海道統一労組＞</t>
  </si>
  <si>
    <t>北大</t>
  </si>
  <si>
    <t>酪農学園</t>
  </si>
  <si>
    <t>北星学園</t>
  </si>
  <si>
    <t>札幌学院</t>
  </si>
  <si>
    <t>北海学園</t>
  </si>
  <si>
    <t>帯広畜産</t>
  </si>
  <si>
    <t>北海道事業連合</t>
  </si>
  <si>
    <t>単純平均</t>
  </si>
  <si>
    <t>加重平均</t>
  </si>
  <si>
    <t>＜大学東京統一労組＞</t>
  </si>
  <si>
    <t>労組支部</t>
  </si>
  <si>
    <t>生協名</t>
  </si>
  <si>
    <t>南支部</t>
  </si>
  <si>
    <t>総武支部</t>
  </si>
  <si>
    <t>武蔵野支部</t>
  </si>
  <si>
    <t>事業連合支部</t>
  </si>
  <si>
    <t>慶應</t>
  </si>
  <si>
    <t>海洋大</t>
  </si>
  <si>
    <t>農大</t>
  </si>
  <si>
    <t>東工大</t>
  </si>
  <si>
    <t>明治学院</t>
  </si>
  <si>
    <t>首都大</t>
  </si>
  <si>
    <t>和光学園</t>
  </si>
  <si>
    <t>桜美林学園</t>
  </si>
  <si>
    <t>麻布大</t>
  </si>
  <si>
    <t>宇宙研</t>
  </si>
  <si>
    <t>横国大</t>
  </si>
  <si>
    <t>横市大</t>
  </si>
  <si>
    <t>星薬科大</t>
  </si>
  <si>
    <t>工芸大</t>
  </si>
  <si>
    <t>芝浦工大</t>
  </si>
  <si>
    <t>日赤看護</t>
  </si>
  <si>
    <t>東大</t>
  </si>
  <si>
    <t>理科大</t>
  </si>
  <si>
    <t>電機大</t>
  </si>
  <si>
    <t>千葉商大</t>
  </si>
  <si>
    <t>千葉大</t>
  </si>
  <si>
    <t>東邦大習志野</t>
  </si>
  <si>
    <t>お茶大</t>
  </si>
  <si>
    <t>医科歯科大</t>
  </si>
  <si>
    <t>武蔵学園</t>
  </si>
  <si>
    <t>日本女子大</t>
  </si>
  <si>
    <t>東洋大</t>
  </si>
  <si>
    <t>芸大</t>
  </si>
  <si>
    <t>大東文化学園</t>
  </si>
  <si>
    <t>埼玉大</t>
  </si>
  <si>
    <t>跡見学園</t>
  </si>
  <si>
    <t>十文字学園</t>
  </si>
  <si>
    <t>淑徳大みずほ台</t>
  </si>
  <si>
    <t>早大</t>
  </si>
  <si>
    <t>法政大</t>
  </si>
  <si>
    <t>インカレコープ</t>
  </si>
  <si>
    <t>工学院大</t>
  </si>
  <si>
    <t>外語大</t>
  </si>
  <si>
    <t>東京工専</t>
  </si>
  <si>
    <t>東経大</t>
  </si>
  <si>
    <t>一橋大</t>
  </si>
  <si>
    <t>学芸大</t>
  </si>
  <si>
    <t>電通大</t>
  </si>
  <si>
    <t>農工大</t>
  </si>
  <si>
    <t>津田塾大</t>
  </si>
  <si>
    <t>東薬大</t>
  </si>
  <si>
    <t>白梅学園</t>
  </si>
  <si>
    <t>日社大</t>
  </si>
  <si>
    <t>日獣医大</t>
  </si>
  <si>
    <t>明治薬科大</t>
  </si>
  <si>
    <t>東京事業連合</t>
  </si>
  <si>
    <t>対象者なし</t>
  </si>
  <si>
    <t>1/0</t>
  </si>
  <si>
    <t>単協ごとに1.2～1.5ヶ月の単純平均。詳細別紙</t>
  </si>
  <si>
    <t>単協ごとに1.0～1.3ヶ月の単純平均。詳細別紙</t>
  </si>
  <si>
    <t>単協ごとに0.6～2.3ヶ月の平均。詳細別紙</t>
  </si>
  <si>
    <t>年間協定の追加要求</t>
  </si>
  <si>
    <t>年間協定の上積みなし</t>
  </si>
  <si>
    <t>年間協定の上積みなし</t>
  </si>
  <si>
    <t>専業職員</t>
  </si>
  <si>
    <t>お買物券3500円分</t>
  </si>
  <si>
    <t>制度創設せず</t>
  </si>
  <si>
    <t>制度創設</t>
  </si>
  <si>
    <t>＋1000円</t>
  </si>
  <si>
    <t>1/0</t>
  </si>
  <si>
    <t>1/0</t>
  </si>
  <si>
    <t>2013年 冬季一時金のとりくみ状況　＜その他月給者＞</t>
  </si>
  <si>
    <t>エリア正規</t>
  </si>
  <si>
    <t>エリア職員</t>
  </si>
  <si>
    <t>み や ぎ</t>
  </si>
  <si>
    <t>いずみ</t>
  </si>
  <si>
    <t>エリア正規</t>
  </si>
  <si>
    <t>みやざき</t>
  </si>
  <si>
    <t>専任職</t>
  </si>
  <si>
    <t>みやざき</t>
  </si>
  <si>
    <t>地域職員</t>
  </si>
  <si>
    <t>かごしま</t>
  </si>
  <si>
    <t>み や ぎ</t>
  </si>
  <si>
    <t>支給せず</t>
  </si>
  <si>
    <t>「正規と同月数」に</t>
  </si>
  <si>
    <t>福祉ｹｱｽﾀｯﾌ
30時間以上</t>
  </si>
  <si>
    <t>福祉ｹｱｽﾀｯﾌ
20～30時間</t>
  </si>
  <si>
    <t>制度創設せず</t>
  </si>
  <si>
    <t>Ｈコース定時</t>
  </si>
  <si>
    <t>100円×時間</t>
  </si>
  <si>
    <t>大阪大</t>
  </si>
  <si>
    <t>Ｂ契約パート</t>
  </si>
  <si>
    <t>今年度より一時金の一部を時間給に組み込んだ</t>
  </si>
  <si>
    <t>「現行通り」</t>
  </si>
  <si>
    <t>3千円</t>
  </si>
  <si>
    <t>ただし商品券</t>
  </si>
  <si>
    <t>7千円</t>
  </si>
  <si>
    <t>商品券</t>
  </si>
  <si>
    <t>ヘルパー</t>
  </si>
  <si>
    <t>ただし商品券</t>
  </si>
  <si>
    <t>限定フル</t>
  </si>
  <si>
    <t>+32,000円</t>
  </si>
  <si>
    <t>支給せず</t>
  </si>
  <si>
    <t>支給せず</t>
  </si>
  <si>
    <t>1/0</t>
  </si>
  <si>
    <t>1/0</t>
  </si>
  <si>
    <t>年俸制に</t>
  </si>
  <si>
    <t>2/15ヶ月</t>
  </si>
  <si>
    <t>1/15ヶ月</t>
  </si>
  <si>
    <t>年間給与に対し</t>
  </si>
  <si>
    <t>+9000円</t>
  </si>
  <si>
    <t>「現行通り」</t>
  </si>
  <si>
    <t>エクセレント
（配送専任）</t>
  </si>
  <si>
    <t>導入時約束の月数（1ヶ月以上）</t>
  </si>
  <si>
    <t>こ う ち</t>
  </si>
  <si>
    <t>1/0</t>
  </si>
  <si>
    <t>就業規則+2.0</t>
  </si>
  <si>
    <t>1/0</t>
  </si>
  <si>
    <t>1/0</t>
  </si>
  <si>
    <t>全通調布</t>
  </si>
  <si>
    <t>12万円以上</t>
  </si>
  <si>
    <t>金額検討中</t>
  </si>
  <si>
    <t>1/0</t>
  </si>
  <si>
    <t>11/11回答予定</t>
  </si>
  <si>
    <t>1/0</t>
  </si>
  <si>
    <t>7ｈ未満：年数×100円＋1万円
7ｈ以上：年数×100円＋2万円</t>
  </si>
  <si>
    <t>1/0</t>
  </si>
  <si>
    <t>+20000円</t>
  </si>
  <si>
    <t>1/0</t>
  </si>
  <si>
    <t>6万円</t>
  </si>
  <si>
    <t>再々雇用アルバイト</t>
  </si>
  <si>
    <t>特別報奨金として一律</t>
  </si>
  <si>
    <t>＋勤続10年以上は一律5千円加算</t>
  </si>
  <si>
    <t>業績比率２割</t>
  </si>
  <si>
    <t>1/0</t>
  </si>
  <si>
    <t>1/0</t>
  </si>
  <si>
    <t>1/0</t>
  </si>
  <si>
    <t>生協関連・一般</t>
  </si>
  <si>
    <t>流通サービス</t>
  </si>
  <si>
    <t>全通</t>
  </si>
  <si>
    <t>1/0</t>
  </si>
  <si>
    <t>1/0</t>
  </si>
  <si>
    <t>パルコープ</t>
  </si>
  <si>
    <t>+2000円</t>
  </si>
  <si>
    <t>+2500円</t>
  </si>
  <si>
    <t>お買物券4000円分</t>
  </si>
  <si>
    <t>嘱託職員</t>
  </si>
  <si>
    <t>2013年 冬季一時金のとりくみ状況  ＜正規労働者篇・年間 ＞</t>
  </si>
  <si>
    <t>稼働時間で加給</t>
  </si>
  <si>
    <t>アルバイト</t>
  </si>
  <si>
    <t>寸志</t>
  </si>
  <si>
    <t>配送+2000円
店舗+5000円
他は無し</t>
  </si>
  <si>
    <t>+20000円</t>
  </si>
  <si>
    <t>1/0</t>
  </si>
  <si>
    <t>1/0</t>
  </si>
  <si>
    <t>1/0</t>
  </si>
  <si>
    <t>←0.48</t>
  </si>
  <si>
    <t>←0.48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</si>
</sst>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0_ ;[Red]\-0\ "/>
    <numFmt numFmtId="179" formatCode="m/d"/>
    <numFmt numFmtId="180" formatCode="m/d;@"/>
    <numFmt numFmtId="181" formatCode="#,##0_ "/>
    <numFmt numFmtId="182" formatCode="#,##0.000_ ;[Red]\-#,##0.000\ "/>
    <numFmt numFmtId="183" formatCode="#,##0_);[Red]\(#,##0\)"/>
    <numFmt numFmtId="184" formatCode="0.00_);[Red]\(0.00\)"/>
    <numFmt numFmtId="185" formatCode="#,##0.00_ "/>
    <numFmt numFmtId="186" formatCode="#,###"/>
    <numFmt numFmtId="187" formatCode="0.0%"/>
    <numFmt numFmtId="188" formatCode="0.0_ "/>
    <numFmt numFmtId="189" formatCode="#,##0.0_ ;[Red]\-#,##0.0\ "/>
    <numFmt numFmtId="190" formatCode="[$-F800]dddd\,\ mmmm\ dd\,\ yyyy"/>
    <numFmt numFmtId="191" formatCode="yyyy&quot;年&quot;m&quot;月&quot;d&quot;日&quot;;@"/>
    <numFmt numFmtId="192" formatCode="0.00_ "/>
    <numFmt numFmtId="193" formatCode="0.000_ "/>
    <numFmt numFmtId="194" formatCode="0.0000_ "/>
    <numFmt numFmtId="195" formatCode="#,##0.0000_ ;[Red]\-#,##0.0000\ "/>
    <numFmt numFmtId="196" formatCode="0.00;[Red]0.00"/>
    <numFmt numFmtId="197" formatCode="0.0"/>
    <numFmt numFmtId="198" formatCode="#,##0.0_ "/>
    <numFmt numFmtId="199" formatCode="0_);[Red]\(0\)"/>
    <numFmt numFmtId="200" formatCode="0.0_);[Red]\(0.0\)"/>
    <numFmt numFmtId="201" formatCode="0.00_ ;[Red]\-0.00\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Terminal"/>
      <family val="0"/>
    </font>
    <font>
      <sz val="12"/>
      <name val="ＭＳ 明朝"/>
      <family val="1"/>
    </font>
    <font>
      <sz val="6"/>
      <name val="ＭＳ Ｐゴシック"/>
      <family val="3"/>
    </font>
    <font>
      <b/>
      <sz val="24"/>
      <name val="HG丸ｺﾞｼｯｸM-PRO"/>
      <family val="3"/>
    </font>
    <font>
      <sz val="7"/>
      <name val="ＭＳ Ｐゴシック"/>
      <family val="3"/>
    </font>
    <font>
      <sz val="8"/>
      <name val="ＭＳ 明朝"/>
      <family val="1"/>
    </font>
    <font>
      <sz val="11"/>
      <color indexed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10"/>
      <name val="ＭＳ 明朝"/>
      <family val="1"/>
    </font>
    <font>
      <b/>
      <sz val="18"/>
      <name val="HG丸ｺﾞｼｯｸM-PRO"/>
      <family val="3"/>
    </font>
    <font>
      <sz val="24"/>
      <name val="HG丸ｺﾞｼｯｸM-PRO"/>
      <family val="3"/>
    </font>
    <font>
      <sz val="2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 style="hair"/>
      <bottom/>
    </border>
    <border>
      <left/>
      <right style="thin"/>
      <top style="hair"/>
      <bottom style="hair"/>
    </border>
    <border>
      <left style="thin"/>
      <right style="hair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dotted"/>
      <right style="dotted"/>
      <top style="dotted"/>
      <bottom style="dotted"/>
    </border>
    <border>
      <left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double"/>
      <bottom/>
    </border>
    <border>
      <left/>
      <right/>
      <top/>
      <bottom style="double"/>
    </border>
    <border>
      <left style="thin"/>
      <right style="thin"/>
      <top style="dotted"/>
      <bottom style="hair"/>
    </border>
    <border>
      <left style="hair"/>
      <right style="hair"/>
      <top style="thin"/>
      <bottom/>
    </border>
    <border>
      <left/>
      <right style="thin"/>
      <top style="hair"/>
      <bottom/>
    </border>
    <border>
      <left/>
      <right style="hair"/>
      <top style="hair"/>
      <bottom style="thin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/>
      <right style="thin"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thin"/>
      <top/>
      <bottom/>
    </border>
    <border>
      <left/>
      <right style="hair"/>
      <top/>
      <bottom/>
    </border>
    <border>
      <left style="hair"/>
      <right/>
      <top/>
      <bottom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thin"/>
      <top style="thin"/>
      <bottom style="double"/>
    </border>
    <border>
      <left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double"/>
    </border>
    <border>
      <left/>
      <right style="hair"/>
      <top style="hair"/>
      <bottom style="double"/>
    </border>
    <border>
      <left style="hair"/>
      <right/>
      <top style="hair"/>
      <bottom style="double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 style="thin"/>
      <bottom style="hair"/>
    </border>
    <border>
      <left style="hair"/>
      <right/>
      <top style="thin"/>
      <bottom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hair"/>
      <right style="thin"/>
      <top/>
      <bottom style="double"/>
    </border>
    <border>
      <left style="thin"/>
      <right style="thin"/>
      <top/>
      <bottom style="double"/>
    </border>
    <border>
      <left style="thin"/>
      <right style="hair"/>
      <top style="thin"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hair"/>
      <top style="double"/>
      <bottom/>
    </border>
    <border>
      <left style="hair"/>
      <right style="hair"/>
      <top style="double"/>
      <bottom/>
    </border>
    <border>
      <left style="hair"/>
      <right style="thin"/>
      <top style="double"/>
      <bottom/>
    </border>
    <border>
      <left style="hair"/>
      <right/>
      <top style="double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 diagonalUp="1">
      <left style="thin"/>
      <right style="hair"/>
      <top style="hair"/>
      <bottom style="hair"/>
      <diagonal style="thin"/>
    </border>
    <border diagonalUp="1">
      <left style="hair"/>
      <right style="hair"/>
      <top style="hair"/>
      <bottom style="hair"/>
      <diagonal style="thin"/>
    </border>
    <border diagonalUp="1">
      <left style="hair"/>
      <right/>
      <top style="hair"/>
      <bottom style="hair"/>
      <diagonal style="thin"/>
    </border>
    <border diagonalUp="1">
      <left style="thin"/>
      <right style="thin"/>
      <top style="hair"/>
      <bottom style="hair"/>
      <diagonal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 style="hair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/>
      <top style="double"/>
      <bottom style="double"/>
    </border>
    <border>
      <left>
        <color indexed="63"/>
      </left>
      <right style="hair"/>
      <top style="double"/>
      <bottom/>
    </border>
    <border>
      <left/>
      <right/>
      <top style="hair"/>
      <bottom style="double"/>
    </border>
    <border>
      <left/>
      <right/>
      <top style="double"/>
      <bottom style="hair"/>
    </border>
    <border diagonalUp="1">
      <left style="hair"/>
      <right style="thin"/>
      <top style="hair"/>
      <bottom style="hair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1489">
    <xf numFmtId="0" fontId="0" fillId="0" borderId="0" xfId="0" applyAlignment="1">
      <alignment/>
    </xf>
    <xf numFmtId="0" fontId="3" fillId="0" borderId="0" xfId="60" applyFont="1">
      <alignment/>
      <protection/>
    </xf>
    <xf numFmtId="0" fontId="5" fillId="0" borderId="0" xfId="60" applyNumberFormat="1" applyFont="1" applyFill="1" applyAlignment="1" applyProtection="1">
      <alignment/>
      <protection locked="0"/>
    </xf>
    <xf numFmtId="176" fontId="3" fillId="0" borderId="0" xfId="60" applyNumberFormat="1" applyFont="1">
      <alignment/>
      <protection/>
    </xf>
    <xf numFmtId="0" fontId="3" fillId="0" borderId="0" xfId="60" applyNumberFormat="1" applyFont="1" applyAlignment="1" applyProtection="1">
      <alignment horizontal="left"/>
      <protection locked="0"/>
    </xf>
    <xf numFmtId="177" fontId="3" fillId="0" borderId="0" xfId="60" applyNumberFormat="1" applyFont="1">
      <alignment/>
      <protection/>
    </xf>
    <xf numFmtId="0" fontId="3" fillId="0" borderId="0" xfId="60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60" applyFont="1">
      <alignment/>
      <protection/>
    </xf>
    <xf numFmtId="0" fontId="3" fillId="0" borderId="0" xfId="60" applyNumberFormat="1" applyFont="1" applyAlignment="1" applyProtection="1">
      <alignment horizontal="center"/>
      <protection locked="0"/>
    </xf>
    <xf numFmtId="176" fontId="3" fillId="0" borderId="0" xfId="60" applyNumberFormat="1" applyFont="1" applyAlignment="1" applyProtection="1">
      <alignment horizontal="center"/>
      <protection locked="0"/>
    </xf>
    <xf numFmtId="177" fontId="3" fillId="0" borderId="0" xfId="60" applyNumberFormat="1" applyFont="1" applyAlignment="1" applyProtection="1">
      <alignment horizontal="center"/>
      <protection locked="0"/>
    </xf>
    <xf numFmtId="178" fontId="3" fillId="0" borderId="0" xfId="48" applyNumberFormat="1" applyFont="1" applyAlignment="1" applyProtection="1">
      <alignment/>
      <protection locked="0"/>
    </xf>
    <xf numFmtId="179" fontId="3" fillId="0" borderId="0" xfId="60" applyNumberFormat="1" applyFont="1" applyProtection="1">
      <alignment/>
      <protection locked="0"/>
    </xf>
    <xf numFmtId="0" fontId="3" fillId="0" borderId="0" xfId="60" applyNumberFormat="1" applyFont="1" applyAlignment="1" applyProtection="1">
      <alignment/>
      <protection locked="0"/>
    </xf>
    <xf numFmtId="0" fontId="3" fillId="0" borderId="0" xfId="60" applyFont="1" applyAlignment="1">
      <alignment vertical="center"/>
      <protection/>
    </xf>
    <xf numFmtId="0" fontId="3" fillId="0" borderId="0" xfId="60" applyNumberFormat="1" applyFont="1" applyAlignment="1" applyProtection="1">
      <alignment vertical="center"/>
      <protection locked="0"/>
    </xf>
    <xf numFmtId="176" fontId="3" fillId="0" borderId="0" xfId="60" applyNumberFormat="1" applyFont="1" applyAlignment="1" applyProtection="1">
      <alignment vertical="center"/>
      <protection locked="0"/>
    </xf>
    <xf numFmtId="177" fontId="3" fillId="0" borderId="0" xfId="60" applyNumberFormat="1" applyFont="1" applyAlignment="1" applyProtection="1">
      <alignment vertical="center"/>
      <protection locked="0"/>
    </xf>
    <xf numFmtId="0" fontId="3" fillId="0" borderId="0" xfId="60" applyFont="1" applyAlignment="1">
      <alignment horizontal="center" vertical="center"/>
      <protection/>
    </xf>
    <xf numFmtId="0" fontId="3" fillId="0" borderId="10" xfId="60" applyNumberFormat="1" applyFont="1" applyBorder="1" applyAlignment="1" applyProtection="1">
      <alignment horizontal="center" vertical="center"/>
      <protection locked="0"/>
    </xf>
    <xf numFmtId="0" fontId="3" fillId="0" borderId="10" xfId="60" applyNumberFormat="1" applyFont="1" applyBorder="1" applyAlignment="1" applyProtection="1">
      <alignment horizontal="centerContinuous" vertical="center"/>
      <protection locked="0"/>
    </xf>
    <xf numFmtId="176" fontId="3" fillId="0" borderId="11" xfId="60" applyNumberFormat="1" applyFont="1" applyBorder="1" applyAlignment="1" applyProtection="1">
      <alignment horizontal="centerContinuous" vertical="center"/>
      <protection locked="0"/>
    </xf>
    <xf numFmtId="0" fontId="3" fillId="0" borderId="11" xfId="60" applyNumberFormat="1" applyFont="1" applyBorder="1" applyAlignment="1" applyProtection="1">
      <alignment horizontal="centerContinuous" vertical="center"/>
      <protection locked="0"/>
    </xf>
    <xf numFmtId="177" fontId="3" fillId="33" borderId="10" xfId="60" applyNumberFormat="1" applyFont="1" applyFill="1" applyBorder="1" applyAlignment="1" applyProtection="1">
      <alignment horizontal="centerContinuous" vertical="center"/>
      <protection locked="0"/>
    </xf>
    <xf numFmtId="176" fontId="3" fillId="33" borderId="11" xfId="60" applyNumberFormat="1" applyFont="1" applyFill="1" applyBorder="1" applyAlignment="1" applyProtection="1">
      <alignment horizontal="centerContinuous" vertical="center"/>
      <protection locked="0"/>
    </xf>
    <xf numFmtId="0" fontId="3" fillId="33" borderId="11" xfId="60" applyNumberFormat="1" applyFont="1" applyFill="1" applyBorder="1" applyAlignment="1" applyProtection="1">
      <alignment horizontal="centerContinuous" vertical="center"/>
      <protection locked="0"/>
    </xf>
    <xf numFmtId="177" fontId="3" fillId="0" borderId="10" xfId="60" applyNumberFormat="1" applyFont="1" applyBorder="1" applyAlignment="1" applyProtection="1">
      <alignment horizontal="centerContinuous" vertical="center"/>
      <protection locked="0"/>
    </xf>
    <xf numFmtId="0" fontId="3" fillId="0" borderId="12" xfId="60" applyNumberFormat="1" applyFont="1" applyBorder="1" applyAlignment="1" applyProtection="1">
      <alignment horizontal="center" vertical="center"/>
      <protection locked="0"/>
    </xf>
    <xf numFmtId="0" fontId="3" fillId="0" borderId="13" xfId="60" applyNumberFormat="1" applyFont="1" applyBorder="1" applyAlignment="1" applyProtection="1">
      <alignment horizontal="center" vertical="center"/>
      <protection locked="0"/>
    </xf>
    <xf numFmtId="0" fontId="7" fillId="0" borderId="0" xfId="60" applyNumberFormat="1" applyFont="1" applyAlignment="1" applyProtection="1">
      <alignment vertical="center"/>
      <protection locked="0"/>
    </xf>
    <xf numFmtId="0" fontId="3" fillId="0" borderId="14" xfId="60" applyNumberFormat="1" applyFont="1" applyBorder="1" applyAlignment="1" applyProtection="1">
      <alignment horizontal="center" vertical="center"/>
      <protection locked="0"/>
    </xf>
    <xf numFmtId="0" fontId="3" fillId="0" borderId="15" xfId="60" applyNumberFormat="1" applyFont="1" applyFill="1" applyBorder="1" applyAlignment="1" applyProtection="1">
      <alignment horizontal="center" vertical="center"/>
      <protection locked="0"/>
    </xf>
    <xf numFmtId="176" fontId="3" fillId="0" borderId="15" xfId="60" applyNumberFormat="1" applyFont="1" applyFill="1" applyBorder="1" applyAlignment="1" applyProtection="1">
      <alignment horizontal="center" vertical="center"/>
      <protection locked="0"/>
    </xf>
    <xf numFmtId="177" fontId="3" fillId="0" borderId="15" xfId="60" applyNumberFormat="1" applyFont="1" applyFill="1" applyBorder="1" applyAlignment="1" applyProtection="1">
      <alignment horizontal="center" vertical="center"/>
      <protection locked="0"/>
    </xf>
    <xf numFmtId="0" fontId="3" fillId="0" borderId="15" xfId="60" applyNumberFormat="1" applyFont="1" applyBorder="1" applyAlignment="1" applyProtection="1">
      <alignment horizontal="center" vertical="center"/>
      <protection locked="0"/>
    </xf>
    <xf numFmtId="0" fontId="3" fillId="0" borderId="16" xfId="60" applyNumberFormat="1" applyFont="1" applyBorder="1" applyAlignment="1" applyProtection="1">
      <alignment horizontal="center" vertical="center"/>
      <protection locked="0"/>
    </xf>
    <xf numFmtId="0" fontId="3" fillId="0" borderId="17" xfId="60" applyNumberFormat="1" applyFont="1" applyBorder="1" applyAlignment="1" applyProtection="1">
      <alignment horizontal="center" vertical="center"/>
      <protection locked="0"/>
    </xf>
    <xf numFmtId="0" fontId="3" fillId="0" borderId="18" xfId="60" applyNumberFormat="1" applyFont="1" applyFill="1" applyBorder="1" applyAlignment="1" applyProtection="1">
      <alignment horizontal="center" vertical="center"/>
      <protection locked="0"/>
    </xf>
    <xf numFmtId="176" fontId="3" fillId="0" borderId="19" xfId="60" applyNumberFormat="1" applyFont="1" applyFill="1" applyBorder="1" applyAlignment="1" applyProtection="1">
      <alignment vertical="center"/>
      <protection locked="0"/>
    </xf>
    <xf numFmtId="0" fontId="3" fillId="0" borderId="20" xfId="60" applyNumberFormat="1" applyFont="1" applyFill="1" applyBorder="1" applyAlignment="1" applyProtection="1">
      <alignment horizontal="center" vertical="center"/>
      <protection locked="0"/>
    </xf>
    <xf numFmtId="177" fontId="3" fillId="0" borderId="18" xfId="60" applyNumberFormat="1" applyFont="1" applyFill="1" applyBorder="1" applyAlignment="1" applyProtection="1">
      <alignment horizontal="center" vertical="center"/>
      <protection locked="0"/>
    </xf>
    <xf numFmtId="176" fontId="3" fillId="0" borderId="19" xfId="60" applyNumberFormat="1" applyFont="1" applyFill="1" applyBorder="1" applyAlignment="1" applyProtection="1">
      <alignment horizontal="right" vertical="center"/>
      <protection locked="0"/>
    </xf>
    <xf numFmtId="180" fontId="3" fillId="0" borderId="19" xfId="60" applyNumberFormat="1" applyFont="1" applyBorder="1" applyAlignment="1" applyProtection="1">
      <alignment vertical="center"/>
      <protection locked="0"/>
    </xf>
    <xf numFmtId="0" fontId="3" fillId="0" borderId="20" xfId="60" applyNumberFormat="1" applyFont="1" applyBorder="1" applyAlignment="1" applyProtection="1" quotePrefix="1">
      <alignment vertical="center"/>
      <protection locked="0"/>
    </xf>
    <xf numFmtId="0" fontId="3" fillId="0" borderId="0" xfId="60" applyNumberFormat="1" applyFont="1" applyBorder="1" applyAlignment="1" applyProtection="1">
      <alignment horizontal="center" vertical="center"/>
      <protection locked="0"/>
    </xf>
    <xf numFmtId="0" fontId="3" fillId="0" borderId="21" xfId="60" applyNumberFormat="1" applyFont="1" applyBorder="1" applyAlignment="1" applyProtection="1">
      <alignment horizontal="center" vertical="center"/>
      <protection locked="0"/>
    </xf>
    <xf numFmtId="181" fontId="3" fillId="0" borderId="18" xfId="60" applyNumberFormat="1" applyFont="1" applyFill="1" applyBorder="1" applyAlignment="1" applyProtection="1">
      <alignment vertical="center"/>
      <protection locked="0"/>
    </xf>
    <xf numFmtId="0" fontId="3" fillId="0" borderId="20" xfId="60" applyNumberFormat="1" applyFont="1" applyFill="1" applyBorder="1" applyAlignment="1" applyProtection="1">
      <alignment vertical="center"/>
      <protection locked="0"/>
    </xf>
    <xf numFmtId="0" fontId="3" fillId="0" borderId="22" xfId="60" applyNumberFormat="1" applyFont="1" applyFill="1" applyBorder="1" applyAlignment="1" applyProtection="1">
      <alignment horizontal="center" vertical="center"/>
      <protection locked="0"/>
    </xf>
    <xf numFmtId="181" fontId="3" fillId="0" borderId="23" xfId="60" applyNumberFormat="1" applyFont="1" applyFill="1" applyBorder="1" applyAlignment="1" applyProtection="1">
      <alignment vertical="center"/>
      <protection locked="0"/>
    </xf>
    <xf numFmtId="176" fontId="3" fillId="0" borderId="24" xfId="60" applyNumberFormat="1" applyFont="1" applyFill="1" applyBorder="1" applyAlignment="1" applyProtection="1">
      <alignment vertical="center"/>
      <protection locked="0"/>
    </xf>
    <xf numFmtId="0" fontId="3" fillId="0" borderId="25" xfId="60" applyFont="1" applyFill="1" applyBorder="1" applyAlignment="1">
      <alignment vertical="center"/>
      <protection/>
    </xf>
    <xf numFmtId="177" fontId="3" fillId="0" borderId="23" xfId="60" applyNumberFormat="1" applyFont="1" applyFill="1" applyBorder="1" applyAlignment="1" applyProtection="1">
      <alignment vertical="center"/>
      <protection locked="0"/>
    </xf>
    <xf numFmtId="180" fontId="3" fillId="0" borderId="23" xfId="60" applyNumberFormat="1" applyFont="1" applyBorder="1" applyAlignment="1">
      <alignment vertical="center"/>
      <protection/>
    </xf>
    <xf numFmtId="180" fontId="3" fillId="0" borderId="24" xfId="60" applyNumberFormat="1" applyFont="1" applyBorder="1" applyAlignment="1" applyProtection="1">
      <alignment vertical="center"/>
      <protection locked="0"/>
    </xf>
    <xf numFmtId="0" fontId="3" fillId="0" borderId="25" xfId="60" applyNumberFormat="1" applyFont="1" applyBorder="1" applyAlignment="1" applyProtection="1" quotePrefix="1">
      <alignment vertical="center"/>
      <protection locked="0"/>
    </xf>
    <xf numFmtId="0" fontId="3" fillId="0" borderId="26" xfId="60" applyNumberFormat="1" applyFont="1" applyFill="1" applyBorder="1" applyAlignment="1" applyProtection="1">
      <alignment horizontal="center" vertical="center"/>
      <protection locked="0"/>
    </xf>
    <xf numFmtId="181" fontId="3" fillId="0" borderId="27" xfId="60" applyNumberFormat="1" applyFont="1" applyFill="1" applyBorder="1" applyAlignment="1" applyProtection="1">
      <alignment vertical="center"/>
      <protection locked="0"/>
    </xf>
    <xf numFmtId="176" fontId="3" fillId="0" borderId="28" xfId="60" applyNumberFormat="1" applyFont="1" applyFill="1" applyBorder="1" applyAlignment="1" applyProtection="1">
      <alignment vertical="center"/>
      <protection locked="0"/>
    </xf>
    <xf numFmtId="0" fontId="3" fillId="0" borderId="29" xfId="60" applyNumberFormat="1" applyFont="1" applyFill="1" applyBorder="1" applyAlignment="1" applyProtection="1">
      <alignment vertical="center"/>
      <protection locked="0"/>
    </xf>
    <xf numFmtId="177" fontId="3" fillId="0" borderId="27" xfId="60" applyNumberFormat="1" applyFont="1" applyFill="1" applyBorder="1" applyAlignment="1" applyProtection="1">
      <alignment vertical="center"/>
      <protection locked="0"/>
    </xf>
    <xf numFmtId="0" fontId="3" fillId="0" borderId="29" xfId="60" applyNumberFormat="1" applyFont="1" applyFill="1" applyBorder="1" applyAlignment="1" applyProtection="1" quotePrefix="1">
      <alignment vertical="center"/>
      <protection locked="0"/>
    </xf>
    <xf numFmtId="180" fontId="3" fillId="0" borderId="27" xfId="60" applyNumberFormat="1" applyFont="1" applyBorder="1" applyAlignment="1" applyProtection="1" quotePrefix="1">
      <alignment vertical="center"/>
      <protection locked="0"/>
    </xf>
    <xf numFmtId="180" fontId="3" fillId="0" borderId="28" xfId="60" applyNumberFormat="1" applyFont="1" applyBorder="1" applyAlignment="1" applyProtection="1">
      <alignment vertical="center"/>
      <protection locked="0"/>
    </xf>
    <xf numFmtId="0" fontId="3" fillId="0" borderId="29" xfId="60" applyNumberFormat="1" applyFont="1" applyBorder="1" applyAlignment="1" applyProtection="1" quotePrefix="1">
      <alignment vertical="center"/>
      <protection locked="0"/>
    </xf>
    <xf numFmtId="0" fontId="3" fillId="0" borderId="30" xfId="60" applyNumberFormat="1" applyFont="1" applyBorder="1" applyAlignment="1" applyProtection="1">
      <alignment horizontal="center" vertical="center"/>
      <protection locked="0"/>
    </xf>
    <xf numFmtId="181" fontId="3" fillId="0" borderId="31" xfId="60" applyNumberFormat="1" applyFont="1" applyFill="1" applyBorder="1" applyAlignment="1" applyProtection="1">
      <alignment vertical="center"/>
      <protection locked="0"/>
    </xf>
    <xf numFmtId="176" fontId="3" fillId="0" borderId="32" xfId="60" applyNumberFormat="1" applyFont="1" applyFill="1" applyBorder="1" applyAlignment="1" applyProtection="1">
      <alignment vertical="center"/>
      <protection locked="0"/>
    </xf>
    <xf numFmtId="0" fontId="3" fillId="0" borderId="33" xfId="60" applyFont="1" applyFill="1" applyBorder="1" applyAlignment="1">
      <alignment vertical="center"/>
      <protection/>
    </xf>
    <xf numFmtId="177" fontId="3" fillId="0" borderId="31" xfId="60" applyNumberFormat="1" applyFont="1" applyFill="1" applyBorder="1" applyAlignment="1" applyProtection="1">
      <alignment vertical="center"/>
      <protection locked="0"/>
    </xf>
    <xf numFmtId="180" fontId="3" fillId="0" borderId="31" xfId="60" applyNumberFormat="1" applyFont="1" applyBorder="1" applyAlignment="1">
      <alignment vertical="center"/>
      <protection/>
    </xf>
    <xf numFmtId="180" fontId="3" fillId="0" borderId="32" xfId="60" applyNumberFormat="1" applyFont="1" applyBorder="1" applyAlignment="1" applyProtection="1">
      <alignment vertical="center"/>
      <protection locked="0"/>
    </xf>
    <xf numFmtId="0" fontId="3" fillId="0" borderId="33" xfId="60" applyNumberFormat="1" applyFont="1" applyBorder="1" applyAlignment="1" applyProtection="1" quotePrefix="1">
      <alignment vertical="center"/>
      <protection locked="0"/>
    </xf>
    <xf numFmtId="0" fontId="8" fillId="0" borderId="0" xfId="0" applyFont="1" applyAlignment="1">
      <alignment/>
    </xf>
    <xf numFmtId="0" fontId="3" fillId="0" borderId="34" xfId="60" applyNumberFormat="1" applyFont="1" applyBorder="1" applyAlignment="1" applyProtection="1">
      <alignment horizontal="center" vertical="center"/>
      <protection locked="0"/>
    </xf>
    <xf numFmtId="181" fontId="3" fillId="0" borderId="35" xfId="60" applyNumberFormat="1" applyFont="1" applyFill="1" applyBorder="1" applyAlignment="1" applyProtection="1">
      <alignment vertical="center"/>
      <protection locked="0"/>
    </xf>
    <xf numFmtId="176" fontId="3" fillId="0" borderId="36" xfId="60" applyNumberFormat="1" applyFont="1" applyFill="1" applyBorder="1" applyAlignment="1" applyProtection="1">
      <alignment vertical="center"/>
      <protection locked="0"/>
    </xf>
    <xf numFmtId="0" fontId="3" fillId="0" borderId="37" xfId="60" applyFont="1" applyFill="1" applyBorder="1" applyAlignment="1">
      <alignment vertical="center"/>
      <protection/>
    </xf>
    <xf numFmtId="177" fontId="3" fillId="0" borderId="35" xfId="60" applyNumberFormat="1" applyFont="1" applyFill="1" applyBorder="1" applyAlignment="1" applyProtection="1">
      <alignment vertical="center"/>
      <protection locked="0"/>
    </xf>
    <xf numFmtId="180" fontId="3" fillId="0" borderId="35" xfId="60" applyNumberFormat="1" applyFont="1" applyBorder="1" applyAlignment="1">
      <alignment vertical="center"/>
      <protection/>
    </xf>
    <xf numFmtId="180" fontId="3" fillId="0" borderId="36" xfId="60" applyNumberFormat="1" applyFont="1" applyBorder="1" applyAlignment="1" applyProtection="1">
      <alignment vertical="center"/>
      <protection locked="0"/>
    </xf>
    <xf numFmtId="0" fontId="3" fillId="0" borderId="37" xfId="60" applyNumberFormat="1" applyFont="1" applyBorder="1" applyAlignment="1" applyProtection="1" quotePrefix="1">
      <alignment vertical="center"/>
      <protection locked="0"/>
    </xf>
    <xf numFmtId="0" fontId="3" fillId="0" borderId="22" xfId="60" applyNumberFormat="1" applyFont="1" applyBorder="1" applyAlignment="1" applyProtection="1">
      <alignment horizontal="center" vertical="center"/>
      <protection locked="0"/>
    </xf>
    <xf numFmtId="0" fontId="3" fillId="0" borderId="25" xfId="60" applyNumberFormat="1" applyFont="1" applyFill="1" applyBorder="1" applyAlignment="1" applyProtection="1">
      <alignment vertical="center"/>
      <protection locked="0"/>
    </xf>
    <xf numFmtId="180" fontId="3" fillId="0" borderId="23" xfId="60" applyNumberFormat="1" applyFont="1" applyBorder="1" applyAlignment="1" applyProtection="1">
      <alignment vertical="center"/>
      <protection locked="0"/>
    </xf>
    <xf numFmtId="3" fontId="9" fillId="0" borderId="25" xfId="60" applyNumberFormat="1" applyFont="1" applyFill="1" applyBorder="1" applyAlignment="1" quotePrefix="1">
      <alignment vertical="center" wrapText="1"/>
      <protection/>
    </xf>
    <xf numFmtId="176" fontId="3" fillId="0" borderId="24" xfId="60" applyNumberFormat="1" applyFont="1" applyFill="1" applyBorder="1" applyAlignment="1" applyProtection="1" quotePrefix="1">
      <alignment vertical="center"/>
      <protection locked="0"/>
    </xf>
    <xf numFmtId="40" fontId="3" fillId="0" borderId="25" xfId="48" applyNumberFormat="1" applyFont="1" applyFill="1" applyBorder="1" applyAlignment="1">
      <alignment vertical="center"/>
    </xf>
    <xf numFmtId="180" fontId="3" fillId="0" borderId="23" xfId="48" applyNumberFormat="1" applyFont="1" applyBorder="1" applyAlignment="1">
      <alignment vertical="center"/>
    </xf>
    <xf numFmtId="0" fontId="3" fillId="0" borderId="25" xfId="60" applyFont="1" applyFill="1" applyBorder="1" applyAlignment="1">
      <alignment vertical="center" wrapText="1"/>
      <protection/>
    </xf>
    <xf numFmtId="0" fontId="3" fillId="0" borderId="25" xfId="60" applyFont="1" applyFill="1" applyBorder="1" applyAlignment="1" quotePrefix="1">
      <alignment vertical="center"/>
      <protection/>
    </xf>
    <xf numFmtId="181" fontId="3" fillId="0" borderId="38" xfId="60" applyNumberFormat="1" applyFont="1" applyFill="1" applyBorder="1" applyAlignment="1" applyProtection="1">
      <alignment vertical="center"/>
      <protection locked="0"/>
    </xf>
    <xf numFmtId="176" fontId="3" fillId="0" borderId="39" xfId="60" applyNumberFormat="1" applyFont="1" applyFill="1" applyBorder="1" applyAlignment="1" applyProtection="1">
      <alignment vertical="center"/>
      <protection locked="0"/>
    </xf>
    <xf numFmtId="0" fontId="3" fillId="0" borderId="40" xfId="60" applyFont="1" applyFill="1" applyBorder="1" applyAlignment="1">
      <alignment vertical="center"/>
      <protection/>
    </xf>
    <xf numFmtId="177" fontId="3" fillId="0" borderId="38" xfId="60" applyNumberFormat="1" applyFont="1" applyFill="1" applyBorder="1" applyAlignment="1" applyProtection="1">
      <alignment vertical="center"/>
      <protection locked="0"/>
    </xf>
    <xf numFmtId="180" fontId="3" fillId="0" borderId="38" xfId="60" applyNumberFormat="1" applyFont="1" applyBorder="1" applyAlignment="1">
      <alignment vertical="center"/>
      <protection/>
    </xf>
    <xf numFmtId="180" fontId="3" fillId="0" borderId="39" xfId="60" applyNumberFormat="1" applyFont="1" applyBorder="1" applyAlignment="1" applyProtection="1">
      <alignment vertical="center"/>
      <protection locked="0"/>
    </xf>
    <xf numFmtId="0" fontId="3" fillId="0" borderId="40" xfId="60" applyNumberFormat="1" applyFont="1" applyBorder="1" applyAlignment="1" applyProtection="1" quotePrefix="1">
      <alignment vertical="center"/>
      <protection locked="0"/>
    </xf>
    <xf numFmtId="0" fontId="3" fillId="0" borderId="20" xfId="60" applyFont="1" applyFill="1" applyBorder="1" applyAlignment="1">
      <alignment vertical="center"/>
      <protection/>
    </xf>
    <xf numFmtId="177" fontId="3" fillId="0" borderId="18" xfId="60" applyNumberFormat="1" applyFont="1" applyFill="1" applyBorder="1" applyAlignment="1" applyProtection="1">
      <alignment vertical="center"/>
      <protection locked="0"/>
    </xf>
    <xf numFmtId="0" fontId="3" fillId="0" borderId="20" xfId="60" applyFont="1" applyFill="1" applyBorder="1" applyAlignment="1" quotePrefix="1">
      <alignment vertical="center"/>
      <protection/>
    </xf>
    <xf numFmtId="180" fontId="3" fillId="0" borderId="18" xfId="60" applyNumberFormat="1" applyFont="1" applyBorder="1" applyAlignment="1" quotePrefix="1">
      <alignment vertical="center"/>
      <protection/>
    </xf>
    <xf numFmtId="176" fontId="3" fillId="0" borderId="41" xfId="60" applyNumberFormat="1" applyFont="1" applyFill="1" applyBorder="1" applyAlignment="1" applyProtection="1">
      <alignment vertical="center"/>
      <protection locked="0"/>
    </xf>
    <xf numFmtId="2" fontId="3" fillId="0" borderId="25" xfId="60" applyNumberFormat="1" applyFont="1" applyFill="1" applyBorder="1" applyAlignment="1" applyProtection="1">
      <alignment horizontal="left" vertical="center"/>
      <protection locked="0"/>
    </xf>
    <xf numFmtId="2" fontId="3" fillId="0" borderId="25" xfId="60" applyNumberFormat="1" applyFont="1" applyFill="1" applyBorder="1" applyAlignment="1" applyProtection="1" quotePrefix="1">
      <alignment horizontal="left" vertical="center"/>
      <protection locked="0"/>
    </xf>
    <xf numFmtId="0" fontId="3" fillId="0" borderId="25" xfId="60" applyNumberFormat="1" applyFont="1" applyFill="1" applyBorder="1" applyAlignment="1" applyProtection="1">
      <alignment horizontal="left" vertical="center"/>
      <protection locked="0"/>
    </xf>
    <xf numFmtId="180" fontId="3" fillId="0" borderId="23" xfId="60" applyNumberFormat="1" applyFont="1" applyBorder="1" applyAlignment="1" applyProtection="1">
      <alignment horizontal="right" vertical="center"/>
      <protection locked="0"/>
    </xf>
    <xf numFmtId="3" fontId="3" fillId="0" borderId="25" xfId="60" applyNumberFormat="1" applyFont="1" applyFill="1" applyBorder="1" applyAlignment="1" applyProtection="1">
      <alignment vertical="center"/>
      <protection locked="0"/>
    </xf>
    <xf numFmtId="0" fontId="3" fillId="0" borderId="42" xfId="60" applyNumberFormat="1" applyFont="1" applyBorder="1" applyAlignment="1" applyProtection="1">
      <alignment horizontal="center" vertical="center"/>
      <protection locked="0"/>
    </xf>
    <xf numFmtId="0" fontId="3" fillId="0" borderId="37" xfId="60" applyNumberFormat="1" applyFont="1" applyFill="1" applyBorder="1" applyAlignment="1" applyProtection="1">
      <alignment horizontal="left" vertical="center"/>
      <protection locked="0"/>
    </xf>
    <xf numFmtId="180" fontId="3" fillId="0" borderId="35" xfId="60" applyNumberFormat="1" applyFont="1" applyBorder="1" applyAlignment="1" applyProtection="1">
      <alignment horizontal="right" vertical="center"/>
      <protection locked="0"/>
    </xf>
    <xf numFmtId="180" fontId="3" fillId="0" borderId="36" xfId="60" applyNumberFormat="1" applyFont="1" applyFill="1" applyBorder="1" applyAlignment="1" applyProtection="1">
      <alignment vertical="center"/>
      <protection locked="0"/>
    </xf>
    <xf numFmtId="0" fontId="3" fillId="0" borderId="25" xfId="60" applyNumberFormat="1" applyFont="1" applyFill="1" applyBorder="1" applyAlignment="1" applyProtection="1" quotePrefix="1">
      <alignment vertical="center"/>
      <protection locked="0"/>
    </xf>
    <xf numFmtId="0" fontId="3" fillId="0" borderId="43" xfId="60" applyNumberFormat="1" applyFont="1" applyBorder="1" applyAlignment="1" applyProtection="1">
      <alignment horizontal="center" vertical="center"/>
      <protection locked="0"/>
    </xf>
    <xf numFmtId="181" fontId="3" fillId="0" borderId="44" xfId="60" applyNumberFormat="1" applyFont="1" applyFill="1" applyBorder="1" applyAlignment="1" applyProtection="1">
      <alignment vertical="center"/>
      <protection locked="0"/>
    </xf>
    <xf numFmtId="176" fontId="3" fillId="0" borderId="45" xfId="60" applyNumberFormat="1" applyFont="1" applyFill="1" applyBorder="1" applyAlignment="1" applyProtection="1">
      <alignment vertical="center"/>
      <protection locked="0"/>
    </xf>
    <xf numFmtId="0" fontId="3" fillId="0" borderId="46" xfId="60" applyNumberFormat="1" applyFont="1" applyFill="1" applyBorder="1" applyAlignment="1" applyProtection="1">
      <alignment vertical="center"/>
      <protection locked="0"/>
    </xf>
    <xf numFmtId="177" fontId="3" fillId="0" borderId="44" xfId="60" applyNumberFormat="1" applyFont="1" applyFill="1" applyBorder="1" applyAlignment="1" applyProtection="1">
      <alignment vertical="center"/>
      <protection locked="0"/>
    </xf>
    <xf numFmtId="180" fontId="3" fillId="0" borderId="44" xfId="60" applyNumberFormat="1" applyFont="1" applyBorder="1" applyAlignment="1" applyProtection="1">
      <alignment vertical="center"/>
      <protection locked="0"/>
    </xf>
    <xf numFmtId="180" fontId="3" fillId="0" borderId="45" xfId="60" applyNumberFormat="1" applyFont="1" applyBorder="1" applyAlignment="1" applyProtection="1">
      <alignment vertical="center"/>
      <protection locked="0"/>
    </xf>
    <xf numFmtId="0" fontId="3" fillId="0" borderId="46" xfId="60" applyNumberFormat="1" applyFont="1" applyBorder="1" applyAlignment="1" applyProtection="1" quotePrefix="1">
      <alignment vertical="center"/>
      <protection locked="0"/>
    </xf>
    <xf numFmtId="180" fontId="3" fillId="0" borderId="27" xfId="60" applyNumberFormat="1" applyFont="1" applyBorder="1" applyAlignment="1" applyProtection="1">
      <alignment vertical="center"/>
      <protection locked="0"/>
    </xf>
    <xf numFmtId="0" fontId="9" fillId="0" borderId="33" xfId="60" applyFont="1" applyFill="1" applyBorder="1" applyAlignment="1">
      <alignment horizontal="left" vertical="center"/>
      <protection/>
    </xf>
    <xf numFmtId="0" fontId="9" fillId="0" borderId="33" xfId="60" applyFont="1" applyFill="1" applyBorder="1" applyAlignment="1">
      <alignment vertical="center" wrapText="1"/>
      <protection/>
    </xf>
    <xf numFmtId="180" fontId="3" fillId="0" borderId="32" xfId="60" applyNumberFormat="1" applyFont="1" applyFill="1" applyBorder="1" applyAlignment="1" applyProtection="1">
      <alignment vertical="center"/>
      <protection locked="0"/>
    </xf>
    <xf numFmtId="0" fontId="3" fillId="0" borderId="25" xfId="60" applyFont="1" applyFill="1" applyBorder="1" applyAlignment="1">
      <alignment horizontal="right" vertical="center"/>
      <protection/>
    </xf>
    <xf numFmtId="3" fontId="3" fillId="0" borderId="25" xfId="60" applyNumberFormat="1" applyFont="1" applyFill="1" applyBorder="1" applyAlignment="1">
      <alignment vertical="center"/>
      <protection/>
    </xf>
    <xf numFmtId="180" fontId="3" fillId="0" borderId="24" xfId="60" applyNumberFormat="1" applyFont="1" applyFill="1" applyBorder="1" applyAlignment="1" applyProtection="1">
      <alignment vertical="center"/>
      <protection locked="0"/>
    </xf>
    <xf numFmtId="0" fontId="10" fillId="0" borderId="22" xfId="60" applyNumberFormat="1" applyFont="1" applyBorder="1" applyAlignment="1" applyProtection="1">
      <alignment horizontal="center" vertical="center" wrapText="1"/>
      <protection locked="0"/>
    </xf>
    <xf numFmtId="0" fontId="3" fillId="0" borderId="25" xfId="60" applyNumberFormat="1" applyFont="1" applyFill="1" applyBorder="1" applyAlignment="1" applyProtection="1">
      <alignment horizontal="right" vertical="center"/>
      <protection locked="0"/>
    </xf>
    <xf numFmtId="0" fontId="3" fillId="0" borderId="25" xfId="60" applyNumberFormat="1" applyFont="1" applyBorder="1" applyAlignment="1" quotePrefix="1">
      <alignment vertical="center"/>
      <protection/>
    </xf>
    <xf numFmtId="182" fontId="3" fillId="0" borderId="24" xfId="60" applyNumberFormat="1" applyFont="1" applyFill="1" applyBorder="1" applyAlignment="1" applyProtection="1">
      <alignment vertical="center"/>
      <protection locked="0"/>
    </xf>
    <xf numFmtId="0" fontId="9" fillId="0" borderId="25" xfId="60" applyFont="1" applyFill="1" applyBorder="1" applyAlignment="1">
      <alignment vertical="center"/>
      <protection/>
    </xf>
    <xf numFmtId="0" fontId="3" fillId="0" borderId="40" xfId="60" applyNumberFormat="1" applyFont="1" applyFill="1" applyBorder="1" applyAlignment="1" applyProtection="1">
      <alignment vertical="center"/>
      <protection locked="0"/>
    </xf>
    <xf numFmtId="180" fontId="3" fillId="0" borderId="38" xfId="60" applyNumberFormat="1" applyFont="1" applyBorder="1" applyAlignment="1" applyProtection="1">
      <alignment vertical="center"/>
      <protection locked="0"/>
    </xf>
    <xf numFmtId="0" fontId="3" fillId="0" borderId="20" xfId="60" applyNumberFormat="1" applyFont="1" applyFill="1" applyBorder="1" applyAlignment="1" applyProtection="1">
      <alignment horizontal="left" vertical="center"/>
      <protection locked="0"/>
    </xf>
    <xf numFmtId="180" fontId="3" fillId="0" borderId="18" xfId="60" applyNumberFormat="1" applyFont="1" applyBorder="1" applyAlignment="1" applyProtection="1">
      <alignment horizontal="right" vertical="center"/>
      <protection locked="0"/>
    </xf>
    <xf numFmtId="180" fontId="3" fillId="0" borderId="19" xfId="60" applyNumberFormat="1" applyFont="1" applyFill="1" applyBorder="1" applyAlignment="1" applyProtection="1">
      <alignment vertical="center"/>
      <protection locked="0"/>
    </xf>
    <xf numFmtId="0" fontId="3" fillId="0" borderId="34" xfId="60" applyNumberFormat="1" applyFont="1" applyFill="1" applyBorder="1" applyAlignment="1" applyProtection="1">
      <alignment horizontal="center" vertical="center" shrinkToFit="1"/>
      <protection locked="0"/>
    </xf>
    <xf numFmtId="0" fontId="9" fillId="0" borderId="22" xfId="60" applyNumberFormat="1" applyFont="1" applyFill="1" applyBorder="1" applyAlignment="1" applyProtection="1">
      <alignment horizontal="center" vertical="center"/>
      <protection locked="0"/>
    </xf>
    <xf numFmtId="183" fontId="3" fillId="0" borderId="23" xfId="60" applyNumberFormat="1" applyFont="1" applyFill="1" applyBorder="1" applyAlignment="1" applyProtection="1">
      <alignment horizontal="right" vertical="top"/>
      <protection locked="0"/>
    </xf>
    <xf numFmtId="176" fontId="3" fillId="0" borderId="24" xfId="60" applyNumberFormat="1" applyFont="1" applyFill="1" applyBorder="1" applyAlignment="1" applyProtection="1">
      <alignment vertical="top"/>
      <protection locked="0"/>
    </xf>
    <xf numFmtId="0" fontId="3" fillId="0" borderId="25" xfId="60" applyNumberFormat="1" applyFont="1" applyFill="1" applyBorder="1" applyAlignment="1" applyProtection="1">
      <alignment vertical="top"/>
      <protection locked="0"/>
    </xf>
    <xf numFmtId="177" fontId="3" fillId="0" borderId="23" xfId="60" applyNumberFormat="1" applyFont="1" applyFill="1" applyBorder="1" applyAlignment="1" applyProtection="1">
      <alignment vertical="top"/>
      <protection locked="0"/>
    </xf>
    <xf numFmtId="0" fontId="9" fillId="0" borderId="25" xfId="60" applyFont="1" applyFill="1" applyBorder="1" applyAlignment="1">
      <alignment vertical="top" wrapText="1"/>
      <protection/>
    </xf>
    <xf numFmtId="0" fontId="3" fillId="0" borderId="25" xfId="60" applyFont="1" applyFill="1" applyBorder="1" applyAlignment="1">
      <alignment vertical="top"/>
      <protection/>
    </xf>
    <xf numFmtId="180" fontId="3" fillId="0" borderId="23" xfId="60" applyNumberFormat="1" applyFont="1" applyBorder="1" applyAlignment="1">
      <alignment vertical="top"/>
      <protection/>
    </xf>
    <xf numFmtId="180" fontId="3" fillId="0" borderId="24" xfId="60" applyNumberFormat="1" applyFont="1" applyBorder="1" applyAlignment="1" applyProtection="1">
      <alignment vertical="top"/>
      <protection locked="0"/>
    </xf>
    <xf numFmtId="180" fontId="3" fillId="0" borderId="24" xfId="60" applyNumberFormat="1" applyFont="1" applyFill="1" applyBorder="1" applyAlignment="1" applyProtection="1">
      <alignment vertical="top"/>
      <protection locked="0"/>
    </xf>
    <xf numFmtId="0" fontId="3" fillId="0" borderId="25" xfId="60" applyNumberFormat="1" applyFont="1" applyBorder="1" applyAlignment="1" applyProtection="1" quotePrefix="1">
      <alignment vertical="top"/>
      <protection locked="0"/>
    </xf>
    <xf numFmtId="183" fontId="3" fillId="0" borderId="23" xfId="60" applyNumberFormat="1" applyFont="1" applyFill="1" applyBorder="1" applyAlignment="1" applyProtection="1">
      <alignment horizontal="right" vertical="center"/>
      <protection locked="0"/>
    </xf>
    <xf numFmtId="0" fontId="3" fillId="0" borderId="25" xfId="60" applyNumberFormat="1" applyFont="1" applyBorder="1" applyAlignment="1">
      <alignment vertical="center"/>
      <protection/>
    </xf>
    <xf numFmtId="0" fontId="3" fillId="0" borderId="40" xfId="60" applyFont="1" applyFill="1" applyBorder="1" applyAlignment="1" quotePrefix="1">
      <alignment vertical="center"/>
      <protection/>
    </xf>
    <xf numFmtId="180" fontId="3" fillId="0" borderId="39" xfId="60" applyNumberFormat="1" applyFont="1" applyFill="1" applyBorder="1" applyAlignment="1" applyProtection="1">
      <alignment vertical="center"/>
      <protection locked="0"/>
    </xf>
    <xf numFmtId="0" fontId="3" fillId="0" borderId="46" xfId="60" applyFont="1" applyFill="1" applyBorder="1" applyAlignment="1" quotePrefix="1">
      <alignment vertical="center"/>
      <protection/>
    </xf>
    <xf numFmtId="0" fontId="3" fillId="0" borderId="46" xfId="60" applyFont="1" applyFill="1" applyBorder="1" applyAlignment="1">
      <alignment vertical="center"/>
      <protection/>
    </xf>
    <xf numFmtId="180" fontId="3" fillId="0" borderId="44" xfId="60" applyNumberFormat="1" applyFont="1" applyBorder="1" applyAlignment="1">
      <alignment vertical="center"/>
      <protection/>
    </xf>
    <xf numFmtId="180" fontId="3" fillId="0" borderId="45" xfId="60" applyNumberFormat="1" applyFont="1" applyFill="1" applyBorder="1" applyAlignment="1" applyProtection="1">
      <alignment vertical="center"/>
      <protection locked="0"/>
    </xf>
    <xf numFmtId="180" fontId="3" fillId="0" borderId="23" xfId="60" applyNumberFormat="1" applyFont="1" applyBorder="1" applyAlignment="1" applyProtection="1">
      <alignment horizontal="left" vertical="center"/>
      <protection locked="0"/>
    </xf>
    <xf numFmtId="2" fontId="3" fillId="0" borderId="25" xfId="60" applyNumberFormat="1" applyFont="1" applyFill="1" applyBorder="1" applyAlignment="1" applyProtection="1">
      <alignment vertical="center"/>
      <protection locked="0"/>
    </xf>
    <xf numFmtId="180" fontId="3" fillId="0" borderId="41" xfId="60" applyNumberFormat="1" applyFont="1" applyBorder="1" applyAlignment="1" applyProtection="1">
      <alignment vertical="center"/>
      <protection locked="0"/>
    </xf>
    <xf numFmtId="0" fontId="3" fillId="0" borderId="43" xfId="60" applyNumberFormat="1" applyFont="1" applyFill="1" applyBorder="1" applyAlignment="1" applyProtection="1">
      <alignment horizontal="center" vertical="center"/>
      <protection locked="0"/>
    </xf>
    <xf numFmtId="2" fontId="3" fillId="0" borderId="46" xfId="60" applyNumberFormat="1" applyFont="1" applyFill="1" applyBorder="1" applyAlignment="1" applyProtection="1">
      <alignment vertical="center"/>
      <protection locked="0"/>
    </xf>
    <xf numFmtId="180" fontId="3" fillId="0" borderId="47" xfId="60" applyNumberFormat="1" applyFont="1" applyBorder="1" applyAlignment="1" applyProtection="1">
      <alignment vertical="center"/>
      <protection locked="0"/>
    </xf>
    <xf numFmtId="0" fontId="3" fillId="0" borderId="26" xfId="60" applyNumberFormat="1" applyFont="1" applyBorder="1" applyAlignment="1" applyProtection="1">
      <alignment horizontal="center" vertical="center"/>
      <protection locked="0"/>
    </xf>
    <xf numFmtId="180" fontId="3" fillId="0" borderId="28" xfId="60" applyNumberFormat="1" applyFont="1" applyFill="1" applyBorder="1" applyAlignment="1" applyProtection="1">
      <alignment vertical="center"/>
      <protection locked="0"/>
    </xf>
    <xf numFmtId="0" fontId="3" fillId="0" borderId="37" xfId="60" applyNumberFormat="1" applyFont="1" applyFill="1" applyBorder="1" applyAlignment="1" applyProtection="1">
      <alignment vertical="center"/>
      <protection locked="0"/>
    </xf>
    <xf numFmtId="180" fontId="3" fillId="0" borderId="35" xfId="60" applyNumberFormat="1" applyFont="1" applyBorder="1" applyAlignment="1" applyProtection="1">
      <alignment vertical="center"/>
      <protection locked="0"/>
    </xf>
    <xf numFmtId="180" fontId="3" fillId="0" borderId="36" xfId="60" applyNumberFormat="1" applyFont="1" applyFill="1" applyBorder="1" applyAlignment="1" applyProtection="1" quotePrefix="1">
      <alignment vertical="center"/>
      <protection locked="0"/>
    </xf>
    <xf numFmtId="0" fontId="3" fillId="0" borderId="22" xfId="60" applyNumberFormat="1" applyFont="1" applyBorder="1" applyAlignment="1" applyProtection="1">
      <alignment horizontal="center" vertical="center" wrapText="1"/>
      <protection locked="0"/>
    </xf>
    <xf numFmtId="180" fontId="3" fillId="0" borderId="18" xfId="60" applyNumberFormat="1" applyFont="1" applyBorder="1" applyAlignment="1" applyProtection="1">
      <alignment vertical="center"/>
      <protection locked="0"/>
    </xf>
    <xf numFmtId="0" fontId="3" fillId="0" borderId="48" xfId="60" applyFont="1" applyFill="1" applyBorder="1" applyAlignment="1">
      <alignment vertical="center"/>
      <protection/>
    </xf>
    <xf numFmtId="180" fontId="3" fillId="0" borderId="22" xfId="60" applyNumberFormat="1" applyFont="1" applyBorder="1" applyAlignment="1">
      <alignment vertical="center"/>
      <protection/>
    </xf>
    <xf numFmtId="180" fontId="3" fillId="0" borderId="23" xfId="60" applyNumberFormat="1" applyFont="1" applyBorder="1" applyAlignment="1" quotePrefix="1">
      <alignment vertical="center"/>
      <protection/>
    </xf>
    <xf numFmtId="182" fontId="3" fillId="0" borderId="28" xfId="60" applyNumberFormat="1" applyFont="1" applyFill="1" applyBorder="1" applyAlignment="1" applyProtection="1">
      <alignment vertical="center"/>
      <protection locked="0"/>
    </xf>
    <xf numFmtId="0" fontId="3" fillId="0" borderId="29" xfId="60" applyNumberFormat="1" applyFont="1" applyBorder="1" applyAlignment="1" applyProtection="1">
      <alignment vertical="center"/>
      <protection locked="0"/>
    </xf>
    <xf numFmtId="0" fontId="3" fillId="0" borderId="33" xfId="60" applyNumberFormat="1" applyFont="1" applyFill="1" applyBorder="1" applyAlignment="1" applyProtection="1">
      <alignment vertical="center"/>
      <protection locked="0"/>
    </xf>
    <xf numFmtId="0" fontId="3" fillId="0" borderId="33" xfId="60" applyNumberFormat="1" applyFont="1" applyFill="1" applyBorder="1" applyAlignment="1" applyProtection="1">
      <alignment horizontal="left" vertical="center"/>
      <protection locked="0"/>
    </xf>
    <xf numFmtId="180" fontId="3" fillId="0" borderId="31" xfId="60" applyNumberFormat="1" applyFont="1" applyBorder="1" applyAlignment="1" applyProtection="1">
      <alignment horizontal="right" vertical="center"/>
      <protection locked="0"/>
    </xf>
    <xf numFmtId="180" fontId="3" fillId="0" borderId="23" xfId="60" applyNumberFormat="1" applyFont="1" applyFill="1" applyBorder="1" applyAlignment="1">
      <alignment vertical="center"/>
      <protection/>
    </xf>
    <xf numFmtId="180" fontId="3" fillId="0" borderId="24" xfId="60" applyNumberFormat="1" applyFont="1" applyFill="1" applyBorder="1" applyAlignment="1" applyProtection="1" quotePrefix="1">
      <alignment vertical="center"/>
      <protection locked="0"/>
    </xf>
    <xf numFmtId="0" fontId="9" fillId="0" borderId="25" xfId="60" applyFont="1" applyFill="1" applyBorder="1" applyAlignment="1" quotePrefix="1">
      <alignment vertical="center" wrapText="1"/>
      <protection/>
    </xf>
    <xf numFmtId="177" fontId="3" fillId="0" borderId="23" xfId="48" applyNumberFormat="1" applyFont="1" applyFill="1" applyBorder="1" applyAlignment="1">
      <alignment vertical="center"/>
    </xf>
    <xf numFmtId="176" fontId="3" fillId="0" borderId="24" xfId="60" applyNumberFormat="1" applyFont="1" applyFill="1" applyBorder="1" applyAlignment="1">
      <alignment vertical="center"/>
      <protection/>
    </xf>
    <xf numFmtId="38" fontId="3" fillId="0" borderId="25" xfId="48" applyFont="1" applyFill="1" applyBorder="1" applyAlignment="1" quotePrefix="1">
      <alignment vertical="center" wrapText="1"/>
    </xf>
    <xf numFmtId="180" fontId="3" fillId="0" borderId="23" xfId="48" applyNumberFormat="1" applyFont="1" applyFill="1" applyBorder="1" applyAlignment="1">
      <alignment vertical="center"/>
    </xf>
    <xf numFmtId="0" fontId="3" fillId="0" borderId="0" xfId="60" applyNumberFormat="1" applyFont="1" applyFill="1" applyBorder="1" applyAlignment="1" applyProtection="1" quotePrefix="1">
      <alignment vertical="center"/>
      <protection locked="0"/>
    </xf>
    <xf numFmtId="0" fontId="9" fillId="0" borderId="40" xfId="60" applyNumberFormat="1" applyFont="1" applyFill="1" applyBorder="1" applyAlignment="1" applyProtection="1" quotePrefix="1">
      <alignment vertical="center" wrapText="1"/>
      <protection locked="0"/>
    </xf>
    <xf numFmtId="180" fontId="3" fillId="0" borderId="38" xfId="60" applyNumberFormat="1" applyFont="1" applyFill="1" applyBorder="1" applyAlignment="1" applyProtection="1" quotePrefix="1">
      <alignment vertical="center"/>
      <protection locked="0"/>
    </xf>
    <xf numFmtId="0" fontId="3" fillId="0" borderId="40" xfId="60" applyNumberFormat="1" applyFont="1" applyFill="1" applyBorder="1" applyAlignment="1" applyProtection="1" quotePrefix="1">
      <alignment vertical="center"/>
      <protection locked="0"/>
    </xf>
    <xf numFmtId="177" fontId="3" fillId="0" borderId="49" xfId="60" applyNumberFormat="1" applyFont="1" applyFill="1" applyBorder="1" applyAlignment="1" applyProtection="1">
      <alignment vertical="center"/>
      <protection locked="0"/>
    </xf>
    <xf numFmtId="180" fontId="3" fillId="0" borderId="49" xfId="60" applyNumberFormat="1" applyFont="1" applyFill="1" applyBorder="1" applyAlignment="1" applyProtection="1">
      <alignment vertical="center"/>
      <protection locked="0"/>
    </xf>
    <xf numFmtId="38" fontId="9" fillId="0" borderId="25" xfId="48" applyFont="1" applyFill="1" applyBorder="1" applyAlignment="1" quotePrefix="1">
      <alignment vertical="center" wrapText="1"/>
    </xf>
    <xf numFmtId="180" fontId="3" fillId="0" borderId="23" xfId="60" applyNumberFormat="1" applyFont="1" applyFill="1" applyBorder="1" applyAlignment="1" applyProtection="1">
      <alignment vertical="center"/>
      <protection locked="0"/>
    </xf>
    <xf numFmtId="3" fontId="3" fillId="0" borderId="46" xfId="60" applyNumberFormat="1" applyFont="1" applyFill="1" applyBorder="1" applyAlignment="1" applyProtection="1">
      <alignment horizontal="left" vertical="center"/>
      <protection locked="0"/>
    </xf>
    <xf numFmtId="180" fontId="3" fillId="0" borderId="44" xfId="60" applyNumberFormat="1" applyFont="1" applyFill="1" applyBorder="1" applyAlignment="1">
      <alignment vertical="center"/>
      <protection/>
    </xf>
    <xf numFmtId="0" fontId="3" fillId="0" borderId="46" xfId="60" applyNumberFormat="1" applyFont="1" applyFill="1" applyBorder="1" applyAlignment="1" applyProtection="1" quotePrefix="1">
      <alignment vertical="center"/>
      <protection locked="0"/>
    </xf>
    <xf numFmtId="3" fontId="3" fillId="0" borderId="40" xfId="60" applyNumberFormat="1" applyFont="1" applyFill="1" applyBorder="1" applyAlignment="1" applyProtection="1">
      <alignment horizontal="left" vertical="center"/>
      <protection locked="0"/>
    </xf>
    <xf numFmtId="180" fontId="3" fillId="0" borderId="38" xfId="60" applyNumberFormat="1" applyFont="1" applyFill="1" applyBorder="1" applyAlignment="1">
      <alignment vertical="center"/>
      <protection/>
    </xf>
    <xf numFmtId="180" fontId="3" fillId="0" borderId="18" xfId="60" applyNumberFormat="1" applyFont="1" applyFill="1" applyBorder="1" applyAlignment="1" applyProtection="1">
      <alignment vertical="center"/>
      <protection locked="0"/>
    </xf>
    <xf numFmtId="0" fontId="3" fillId="0" borderId="20" xfId="60" applyNumberFormat="1" applyFont="1" applyFill="1" applyBorder="1" applyAlignment="1" applyProtection="1" quotePrefix="1">
      <alignment vertical="center"/>
      <protection locked="0"/>
    </xf>
    <xf numFmtId="176" fontId="3" fillId="0" borderId="50" xfId="60" applyNumberFormat="1" applyFont="1" applyFill="1" applyBorder="1" applyAlignment="1" applyProtection="1">
      <alignment vertical="center"/>
      <protection locked="0"/>
    </xf>
    <xf numFmtId="0" fontId="3" fillId="0" borderId="51" xfId="60" applyNumberFormat="1" applyFont="1" applyFill="1" applyBorder="1" applyAlignment="1" applyProtection="1">
      <alignment vertical="center"/>
      <protection locked="0"/>
    </xf>
    <xf numFmtId="177" fontId="3" fillId="0" borderId="52" xfId="60" applyNumberFormat="1" applyFont="1" applyFill="1" applyBorder="1" applyAlignment="1" applyProtection="1">
      <alignment vertical="center"/>
      <protection locked="0"/>
    </xf>
    <xf numFmtId="180" fontId="3" fillId="0" borderId="52" xfId="60" applyNumberFormat="1" applyFont="1" applyFill="1" applyBorder="1" applyAlignment="1" applyProtection="1">
      <alignment vertical="center"/>
      <protection locked="0"/>
    </xf>
    <xf numFmtId="180" fontId="3" fillId="0" borderId="27" xfId="60" applyNumberFormat="1" applyFont="1" applyFill="1" applyBorder="1" applyAlignment="1" applyProtection="1">
      <alignment vertical="center"/>
      <protection locked="0"/>
    </xf>
    <xf numFmtId="0" fontId="3" fillId="0" borderId="37" xfId="60" applyNumberFormat="1" applyFont="1" applyFill="1" applyBorder="1" applyAlignment="1" applyProtection="1" quotePrefix="1">
      <alignment horizontal="left" vertical="center"/>
      <protection locked="0"/>
    </xf>
    <xf numFmtId="180" fontId="3" fillId="0" borderId="24" xfId="60" applyNumberFormat="1" applyFont="1" applyBorder="1" applyAlignment="1">
      <alignment vertical="center"/>
      <protection/>
    </xf>
    <xf numFmtId="0" fontId="3" fillId="0" borderId="23" xfId="60" applyNumberFormat="1" applyFont="1" applyFill="1" applyBorder="1" applyAlignment="1" applyProtection="1">
      <alignment horizontal="center" vertical="center"/>
      <protection locked="0"/>
    </xf>
    <xf numFmtId="0" fontId="10" fillId="0" borderId="25" xfId="60" applyFont="1" applyFill="1" applyBorder="1" applyAlignment="1">
      <alignment vertical="center"/>
      <protection/>
    </xf>
    <xf numFmtId="0" fontId="3" fillId="0" borderId="35" xfId="60" applyNumberFormat="1" applyFont="1" applyFill="1" applyBorder="1" applyAlignment="1" applyProtection="1">
      <alignment horizontal="center" vertical="center"/>
      <protection locked="0"/>
    </xf>
    <xf numFmtId="0" fontId="9" fillId="0" borderId="37" xfId="60" applyNumberFormat="1" applyFont="1" applyFill="1" applyBorder="1" applyAlignment="1" applyProtection="1" quotePrefix="1">
      <alignment horizontal="left" vertical="center" wrapText="1"/>
      <protection locked="0"/>
    </xf>
    <xf numFmtId="184" fontId="3" fillId="0" borderId="23" xfId="6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left"/>
    </xf>
    <xf numFmtId="0" fontId="11" fillId="0" borderId="25" xfId="60" applyFont="1" applyFill="1" applyBorder="1" applyAlignment="1">
      <alignment vertical="center"/>
      <protection/>
    </xf>
    <xf numFmtId="0" fontId="9" fillId="0" borderId="25" xfId="60" applyFont="1" applyFill="1" applyBorder="1" applyAlignment="1">
      <alignment vertical="center" wrapText="1"/>
      <protection/>
    </xf>
    <xf numFmtId="0" fontId="3" fillId="0" borderId="25" xfId="60" applyFont="1" applyFill="1" applyBorder="1" applyAlignment="1">
      <alignment horizontal="left" vertical="center" wrapText="1"/>
      <protection/>
    </xf>
    <xf numFmtId="0" fontId="3" fillId="0" borderId="43" xfId="60" applyNumberFormat="1" applyFont="1" applyBorder="1" applyAlignment="1" applyProtection="1">
      <alignment horizontal="center" vertical="center" wrapText="1"/>
      <protection locked="0"/>
    </xf>
    <xf numFmtId="184" fontId="3" fillId="0" borderId="38" xfId="60" applyNumberFormat="1" applyFont="1" applyFill="1" applyBorder="1" applyAlignment="1" applyProtection="1">
      <alignment vertical="center"/>
      <protection locked="0"/>
    </xf>
    <xf numFmtId="0" fontId="3" fillId="0" borderId="40" xfId="60" applyNumberFormat="1" applyFont="1" applyFill="1" applyBorder="1" applyAlignment="1" applyProtection="1" quotePrefix="1">
      <alignment vertical="center" wrapText="1"/>
      <protection locked="0"/>
    </xf>
    <xf numFmtId="184" fontId="3" fillId="0" borderId="23" xfId="60" applyNumberFormat="1" applyFont="1" applyFill="1" applyBorder="1" applyAlignment="1" applyProtection="1">
      <alignment horizontal="center" vertical="center"/>
      <protection locked="0"/>
    </xf>
    <xf numFmtId="184" fontId="3" fillId="0" borderId="24" xfId="60" applyNumberFormat="1" applyFont="1" applyFill="1" applyBorder="1" applyAlignment="1" applyProtection="1">
      <alignment horizontal="right" vertical="center"/>
      <protection locked="0"/>
    </xf>
    <xf numFmtId="184" fontId="3" fillId="0" borderId="25" xfId="60" applyNumberFormat="1" applyFont="1" applyFill="1" applyBorder="1" applyAlignment="1" applyProtection="1">
      <alignment horizontal="left" vertical="center"/>
      <protection locked="0"/>
    </xf>
    <xf numFmtId="0" fontId="9" fillId="0" borderId="25" xfId="60" applyNumberFormat="1" applyFont="1" applyFill="1" applyBorder="1" applyAlignment="1" applyProtection="1">
      <alignment horizontal="left" vertical="center"/>
      <protection locked="0"/>
    </xf>
    <xf numFmtId="0" fontId="9" fillId="0" borderId="25" xfId="60" applyNumberFormat="1" applyFont="1" applyFill="1" applyBorder="1" applyAlignment="1" applyProtection="1">
      <alignment vertical="center"/>
      <protection locked="0"/>
    </xf>
    <xf numFmtId="0" fontId="3" fillId="0" borderId="53" xfId="60" applyNumberFormat="1" applyFont="1" applyBorder="1" applyAlignment="1" applyProtection="1">
      <alignment horizontal="center" vertical="center"/>
      <protection locked="0"/>
    </xf>
    <xf numFmtId="181" fontId="3" fillId="0" borderId="53" xfId="60" applyNumberFormat="1" applyFont="1" applyFill="1" applyBorder="1" applyAlignment="1" applyProtection="1">
      <alignment vertical="center"/>
      <protection locked="0"/>
    </xf>
    <xf numFmtId="176" fontId="3" fillId="0" borderId="53" xfId="60" applyNumberFormat="1" applyFont="1" applyFill="1" applyBorder="1" applyAlignment="1" applyProtection="1">
      <alignment vertical="center"/>
      <protection locked="0"/>
    </xf>
    <xf numFmtId="0" fontId="3" fillId="0" borderId="53" xfId="60" applyNumberFormat="1" applyFont="1" applyFill="1" applyBorder="1" applyAlignment="1" applyProtection="1">
      <alignment vertical="center"/>
      <protection locked="0"/>
    </xf>
    <xf numFmtId="177" fontId="3" fillId="0" borderId="53" xfId="60" applyNumberFormat="1" applyFont="1" applyFill="1" applyBorder="1" applyAlignment="1" applyProtection="1">
      <alignment vertical="center"/>
      <protection locked="0"/>
    </xf>
    <xf numFmtId="2" fontId="3" fillId="0" borderId="53" xfId="60" applyNumberFormat="1" applyFont="1" applyBorder="1" applyAlignment="1" applyProtection="1">
      <alignment vertical="center"/>
      <protection locked="0"/>
    </xf>
    <xf numFmtId="0" fontId="3" fillId="0" borderId="53" xfId="60" applyNumberFormat="1" applyFont="1" applyBorder="1" applyAlignment="1" applyProtection="1">
      <alignment vertical="center"/>
      <protection locked="0"/>
    </xf>
    <xf numFmtId="0" fontId="3" fillId="0" borderId="15" xfId="60" applyNumberFormat="1" applyFont="1" applyBorder="1" applyAlignment="1" applyProtection="1">
      <alignment horizontal="left" vertical="center"/>
      <protection/>
    </xf>
    <xf numFmtId="181" fontId="3" fillId="0" borderId="53" xfId="60" applyNumberFormat="1" applyFont="1" applyFill="1" applyBorder="1" applyAlignment="1" applyProtection="1">
      <alignment vertical="center"/>
      <protection/>
    </xf>
    <xf numFmtId="176" fontId="3" fillId="0" borderId="53" xfId="60" applyNumberFormat="1" applyFont="1" applyFill="1" applyBorder="1" applyAlignment="1" applyProtection="1">
      <alignment vertical="center"/>
      <protection/>
    </xf>
    <xf numFmtId="0" fontId="3" fillId="0" borderId="53" xfId="60" applyNumberFormat="1" applyFont="1" applyFill="1" applyBorder="1" applyAlignment="1" applyProtection="1">
      <alignment vertical="center"/>
      <protection/>
    </xf>
    <xf numFmtId="177" fontId="3" fillId="0" borderId="53" xfId="60" applyNumberFormat="1" applyFont="1" applyFill="1" applyBorder="1" applyAlignment="1" applyProtection="1">
      <alignment vertical="center"/>
      <protection/>
    </xf>
    <xf numFmtId="0" fontId="3" fillId="0" borderId="53" xfId="60" applyNumberFormat="1" applyFont="1" applyBorder="1" applyAlignment="1" applyProtection="1">
      <alignment vertical="center"/>
      <protection/>
    </xf>
    <xf numFmtId="0" fontId="3" fillId="0" borderId="54" xfId="60" applyNumberFormat="1" applyFont="1" applyBorder="1" applyAlignment="1" applyProtection="1">
      <alignment vertical="center"/>
      <protection/>
    </xf>
    <xf numFmtId="0" fontId="3" fillId="0" borderId="17" xfId="60" applyNumberFormat="1" applyFont="1" applyBorder="1" applyAlignment="1" applyProtection="1">
      <alignment horizontal="right" vertical="center"/>
      <protection/>
    </xf>
    <xf numFmtId="181" fontId="3" fillId="0" borderId="17" xfId="60" applyNumberFormat="1" applyFont="1" applyFill="1" applyBorder="1" applyAlignment="1" applyProtection="1">
      <alignment vertical="center"/>
      <protection/>
    </xf>
    <xf numFmtId="176" fontId="3" fillId="0" borderId="17" xfId="60" applyNumberFormat="1" applyFont="1" applyFill="1" applyBorder="1" applyAlignment="1" applyProtection="1">
      <alignment vertical="center"/>
      <protection/>
    </xf>
    <xf numFmtId="3" fontId="3" fillId="0" borderId="17" xfId="60" applyNumberFormat="1" applyFont="1" applyFill="1" applyBorder="1" applyAlignment="1" applyProtection="1">
      <alignment vertical="center"/>
      <protection/>
    </xf>
    <xf numFmtId="177" fontId="3" fillId="0" borderId="17" xfId="60" applyNumberFormat="1" applyFont="1" applyFill="1" applyBorder="1" applyAlignment="1" applyProtection="1">
      <alignment vertical="center"/>
      <protection/>
    </xf>
    <xf numFmtId="177" fontId="3" fillId="0" borderId="17" xfId="60" applyNumberFormat="1" applyFont="1" applyBorder="1" applyAlignment="1" applyProtection="1">
      <alignment vertical="center"/>
      <protection/>
    </xf>
    <xf numFmtId="0" fontId="3" fillId="0" borderId="55" xfId="60" applyNumberFormat="1" applyFont="1" applyBorder="1" applyAlignment="1" applyProtection="1">
      <alignment horizontal="right" vertical="center"/>
      <protection/>
    </xf>
    <xf numFmtId="3" fontId="3" fillId="0" borderId="55" xfId="60" applyNumberFormat="1" applyFont="1" applyFill="1" applyBorder="1" applyAlignment="1" applyProtection="1">
      <alignment vertical="center"/>
      <protection/>
    </xf>
    <xf numFmtId="185" fontId="3" fillId="0" borderId="55" xfId="60" applyNumberFormat="1" applyFont="1" applyFill="1" applyBorder="1" applyAlignment="1" applyProtection="1">
      <alignment vertical="center"/>
      <protection/>
    </xf>
    <xf numFmtId="176" fontId="3" fillId="0" borderId="55" xfId="60" applyNumberFormat="1" applyFont="1" applyFill="1" applyBorder="1" applyAlignment="1" applyProtection="1">
      <alignment vertical="center"/>
      <protection/>
    </xf>
    <xf numFmtId="177" fontId="3" fillId="0" borderId="55" xfId="60" applyNumberFormat="1" applyFont="1" applyBorder="1" applyAlignment="1" applyProtection="1">
      <alignment vertical="center"/>
      <protection/>
    </xf>
    <xf numFmtId="0" fontId="3" fillId="0" borderId="14" xfId="60" applyNumberFormat="1" applyFont="1" applyBorder="1" applyAlignment="1" applyProtection="1">
      <alignment horizontal="left" vertical="center"/>
      <protection/>
    </xf>
    <xf numFmtId="181" fontId="3" fillId="0" borderId="56" xfId="60" applyNumberFormat="1" applyFont="1" applyFill="1" applyBorder="1" applyAlignment="1" applyProtection="1">
      <alignment vertical="center"/>
      <protection/>
    </xf>
    <xf numFmtId="176" fontId="3" fillId="0" borderId="56" xfId="60" applyNumberFormat="1" applyFont="1" applyFill="1" applyBorder="1" applyAlignment="1" applyProtection="1">
      <alignment vertical="center"/>
      <protection/>
    </xf>
    <xf numFmtId="0" fontId="3" fillId="0" borderId="56" xfId="60" applyNumberFormat="1" applyFont="1" applyFill="1" applyBorder="1" applyAlignment="1" applyProtection="1">
      <alignment vertical="center"/>
      <protection/>
    </xf>
    <xf numFmtId="177" fontId="3" fillId="0" borderId="56" xfId="60" applyNumberFormat="1" applyFont="1" applyFill="1" applyBorder="1" applyAlignment="1" applyProtection="1">
      <alignment vertical="center"/>
      <protection/>
    </xf>
    <xf numFmtId="177" fontId="3" fillId="0" borderId="56" xfId="60" applyNumberFormat="1" applyFont="1" applyBorder="1" applyAlignment="1" applyProtection="1">
      <alignment vertical="center"/>
      <protection/>
    </xf>
    <xf numFmtId="177" fontId="3" fillId="0" borderId="57" xfId="60" applyNumberFormat="1" applyFont="1" applyBorder="1" applyAlignment="1" applyProtection="1">
      <alignment vertical="center"/>
      <protection/>
    </xf>
    <xf numFmtId="3" fontId="3" fillId="0" borderId="0" xfId="60" applyNumberFormat="1" applyFont="1" applyAlignment="1" applyProtection="1">
      <alignment vertical="center"/>
      <protection locked="0"/>
    </xf>
    <xf numFmtId="185" fontId="3" fillId="0" borderId="17" xfId="60" applyNumberFormat="1" applyFont="1" applyFill="1" applyBorder="1" applyAlignment="1" applyProtection="1">
      <alignment vertical="center"/>
      <protection/>
    </xf>
    <xf numFmtId="176" fontId="3" fillId="0" borderId="12" xfId="60" applyNumberFormat="1" applyFont="1" applyFill="1" applyBorder="1" applyAlignment="1" applyProtection="1">
      <alignment vertical="center"/>
      <protection/>
    </xf>
    <xf numFmtId="0" fontId="3" fillId="0" borderId="58" xfId="60" applyNumberFormat="1" applyFont="1" applyBorder="1" applyAlignment="1" applyProtection="1">
      <alignment horizontal="right" vertical="center"/>
      <protection/>
    </xf>
    <xf numFmtId="181" fontId="3" fillId="0" borderId="58" xfId="60" applyNumberFormat="1" applyFont="1" applyFill="1" applyBorder="1" applyAlignment="1" applyProtection="1">
      <alignment vertical="center"/>
      <protection/>
    </xf>
    <xf numFmtId="185" fontId="3" fillId="0" borderId="58" xfId="60" applyNumberFormat="1" applyFont="1" applyFill="1" applyBorder="1" applyAlignment="1" applyProtection="1">
      <alignment vertical="center"/>
      <protection/>
    </xf>
    <xf numFmtId="176" fontId="3" fillId="0" borderId="58" xfId="60" applyNumberFormat="1" applyFont="1" applyFill="1" applyBorder="1" applyAlignment="1" applyProtection="1">
      <alignment vertical="center"/>
      <protection/>
    </xf>
    <xf numFmtId="177" fontId="3" fillId="0" borderId="58" xfId="60" applyNumberFormat="1" applyFont="1" applyBorder="1" applyAlignment="1" applyProtection="1">
      <alignment vertical="center"/>
      <protection/>
    </xf>
    <xf numFmtId="181" fontId="3" fillId="0" borderId="55" xfId="60" applyNumberFormat="1" applyFont="1" applyFill="1" applyBorder="1" applyAlignment="1" applyProtection="1">
      <alignment vertical="center"/>
      <protection/>
    </xf>
    <xf numFmtId="176" fontId="3" fillId="0" borderId="59" xfId="60" applyNumberFormat="1" applyFont="1" applyFill="1" applyBorder="1" applyAlignment="1" applyProtection="1">
      <alignment vertical="center"/>
      <protection/>
    </xf>
    <xf numFmtId="177" fontId="3" fillId="0" borderId="53" xfId="60" applyNumberFormat="1" applyFont="1" applyBorder="1" applyAlignment="1" applyProtection="1">
      <alignment vertical="center"/>
      <protection/>
    </xf>
    <xf numFmtId="177" fontId="3" fillId="0" borderId="54" xfId="6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176" fontId="3" fillId="0" borderId="17" xfId="48" applyNumberFormat="1" applyFont="1" applyFill="1" applyBorder="1" applyAlignment="1" applyProtection="1">
      <alignment vertical="center"/>
      <protection/>
    </xf>
    <xf numFmtId="177" fontId="3" fillId="0" borderId="58" xfId="60" applyNumberFormat="1" applyFont="1" applyFill="1" applyBorder="1" applyAlignment="1" applyProtection="1">
      <alignment vertical="center"/>
      <protection/>
    </xf>
    <xf numFmtId="177" fontId="3" fillId="0" borderId="55" xfId="60" applyNumberFormat="1" applyFont="1" applyFill="1" applyBorder="1" applyAlignment="1" applyProtection="1">
      <alignment vertical="center"/>
      <protection/>
    </xf>
    <xf numFmtId="0" fontId="3" fillId="0" borderId="0" xfId="60" applyNumberFormat="1" applyFont="1" applyAlignment="1" applyProtection="1">
      <alignment horizontal="center" vertical="center"/>
      <protection locked="0"/>
    </xf>
    <xf numFmtId="0" fontId="3" fillId="0" borderId="0" xfId="60" applyNumberFormat="1" applyFont="1" applyFill="1" applyAlignment="1" applyProtection="1">
      <alignment vertical="center"/>
      <protection locked="0"/>
    </xf>
    <xf numFmtId="176" fontId="3" fillId="0" borderId="0" xfId="60" applyNumberFormat="1" applyFont="1" applyFill="1" applyAlignment="1" applyProtection="1">
      <alignment vertical="center"/>
      <protection locked="0"/>
    </xf>
    <xf numFmtId="177" fontId="3" fillId="0" borderId="0" xfId="60" applyNumberFormat="1" applyFont="1" applyFill="1" applyAlignment="1" applyProtection="1">
      <alignment vertical="center"/>
      <protection locked="0"/>
    </xf>
    <xf numFmtId="0" fontId="3" fillId="0" borderId="10" xfId="60" applyNumberFormat="1" applyFont="1" applyBorder="1" applyAlignment="1" applyProtection="1">
      <alignment horizontal="center" vertical="center"/>
      <protection/>
    </xf>
    <xf numFmtId="0" fontId="3" fillId="0" borderId="10" xfId="60" applyNumberFormat="1" applyFont="1" applyFill="1" applyBorder="1" applyAlignment="1" applyProtection="1">
      <alignment horizontal="centerContinuous" vertical="center"/>
      <protection/>
    </xf>
    <xf numFmtId="176" fontId="3" fillId="0" borderId="11" xfId="60" applyNumberFormat="1" applyFont="1" applyFill="1" applyBorder="1" applyAlignment="1" applyProtection="1">
      <alignment horizontal="centerContinuous" vertical="center"/>
      <protection/>
    </xf>
    <xf numFmtId="0" fontId="3" fillId="0" borderId="11" xfId="60" applyNumberFormat="1" applyFont="1" applyFill="1" applyBorder="1" applyAlignment="1" applyProtection="1">
      <alignment horizontal="centerContinuous" vertical="center"/>
      <protection/>
    </xf>
    <xf numFmtId="177" fontId="3" fillId="0" borderId="10" xfId="60" applyNumberFormat="1" applyFont="1" applyFill="1" applyBorder="1" applyAlignment="1" applyProtection="1">
      <alignment horizontal="centerContinuous" vertical="center"/>
      <protection/>
    </xf>
    <xf numFmtId="0" fontId="3" fillId="0" borderId="10" xfId="60" applyNumberFormat="1" applyFont="1" applyBorder="1" applyAlignment="1" applyProtection="1">
      <alignment horizontal="centerContinuous" vertical="center"/>
      <protection/>
    </xf>
    <xf numFmtId="0" fontId="3" fillId="0" borderId="11" xfId="60" applyNumberFormat="1" applyFont="1" applyBorder="1" applyAlignment="1" applyProtection="1">
      <alignment horizontal="centerContinuous" vertical="center"/>
      <protection/>
    </xf>
    <xf numFmtId="0" fontId="3" fillId="0" borderId="12" xfId="60" applyNumberFormat="1" applyFont="1" applyBorder="1" applyAlignment="1" applyProtection="1">
      <alignment horizontal="center" vertical="center"/>
      <protection/>
    </xf>
    <xf numFmtId="0" fontId="3" fillId="0" borderId="13" xfId="60" applyNumberFormat="1" applyFont="1" applyBorder="1" applyAlignment="1" applyProtection="1">
      <alignment horizontal="center" vertical="center"/>
      <protection/>
    </xf>
    <xf numFmtId="0" fontId="3" fillId="0" borderId="10" xfId="60" applyNumberFormat="1" applyFont="1" applyFill="1" applyBorder="1" applyAlignment="1" applyProtection="1">
      <alignment horizontal="center" vertical="center"/>
      <protection/>
    </xf>
    <xf numFmtId="176" fontId="3" fillId="0" borderId="10" xfId="60" applyNumberFormat="1" applyFont="1" applyFill="1" applyBorder="1" applyAlignment="1" applyProtection="1">
      <alignment horizontal="center" vertical="center"/>
      <protection/>
    </xf>
    <xf numFmtId="177" fontId="3" fillId="0" borderId="10" xfId="60" applyNumberFormat="1" applyFont="1" applyFill="1" applyBorder="1" applyAlignment="1" applyProtection="1">
      <alignment horizontal="center" vertical="center"/>
      <protection/>
    </xf>
    <xf numFmtId="0" fontId="3" fillId="0" borderId="60" xfId="60" applyNumberFormat="1" applyFont="1" applyBorder="1" applyAlignment="1" applyProtection="1">
      <alignment horizontal="center" vertical="center"/>
      <protection/>
    </xf>
    <xf numFmtId="0" fontId="3" fillId="0" borderId="61" xfId="60" applyNumberFormat="1" applyFont="1" applyBorder="1" applyAlignment="1" applyProtection="1">
      <alignment horizontal="center" vertical="center"/>
      <protection/>
    </xf>
    <xf numFmtId="177" fontId="3" fillId="0" borderId="61" xfId="60" applyNumberFormat="1" applyFont="1" applyFill="1" applyBorder="1" applyAlignment="1" applyProtection="1" quotePrefix="1">
      <alignment vertical="center"/>
      <protection/>
    </xf>
    <xf numFmtId="176" fontId="3" fillId="0" borderId="61" xfId="60" applyNumberFormat="1" applyFont="1" applyFill="1" applyBorder="1" applyAlignment="1" applyProtection="1" quotePrefix="1">
      <alignment vertical="center"/>
      <protection/>
    </xf>
    <xf numFmtId="177" fontId="3" fillId="0" borderId="61" xfId="60" applyNumberFormat="1" applyFont="1" applyBorder="1" applyAlignment="1" applyProtection="1" quotePrefix="1">
      <alignment vertical="center"/>
      <protection/>
    </xf>
    <xf numFmtId="177" fontId="3" fillId="0" borderId="61" xfId="60" applyNumberFormat="1" applyFont="1" applyFill="1" applyBorder="1" applyAlignment="1" applyProtection="1">
      <alignment vertical="center"/>
      <protection/>
    </xf>
    <xf numFmtId="176" fontId="3" fillId="0" borderId="61" xfId="60" applyNumberFormat="1" applyFont="1" applyFill="1" applyBorder="1" applyAlignment="1" applyProtection="1">
      <alignment vertical="center"/>
      <protection/>
    </xf>
    <xf numFmtId="177" fontId="3" fillId="0" borderId="61" xfId="60" applyNumberFormat="1" applyFont="1" applyBorder="1" applyAlignment="1" applyProtection="1">
      <alignment vertical="center"/>
      <protection/>
    </xf>
    <xf numFmtId="176" fontId="3" fillId="0" borderId="61" xfId="60" applyNumberFormat="1" applyFont="1" applyBorder="1" applyAlignment="1" applyProtection="1" quotePrefix="1">
      <alignment vertical="center"/>
      <protection/>
    </xf>
    <xf numFmtId="0" fontId="3" fillId="0" borderId="62" xfId="60" applyNumberFormat="1" applyFont="1" applyBorder="1" applyAlignment="1" applyProtection="1">
      <alignment horizontal="center" vertical="center"/>
      <protection/>
    </xf>
    <xf numFmtId="186" fontId="3" fillId="0" borderId="62" xfId="60" applyNumberFormat="1" applyFont="1" applyBorder="1" applyAlignment="1" applyProtection="1">
      <alignment vertical="center"/>
      <protection/>
    </xf>
    <xf numFmtId="177" fontId="3" fillId="0" borderId="62" xfId="60" applyNumberFormat="1" applyFont="1" applyBorder="1" applyAlignment="1" applyProtection="1">
      <alignment vertical="center"/>
      <protection/>
    </xf>
    <xf numFmtId="0" fontId="3" fillId="0" borderId="16" xfId="60" applyNumberFormat="1" applyFont="1" applyBorder="1" applyAlignment="1" applyProtection="1">
      <alignment horizontal="center" vertical="center"/>
      <protection/>
    </xf>
    <xf numFmtId="177" fontId="3" fillId="0" borderId="16" xfId="60" applyNumberFormat="1" applyFont="1" applyBorder="1" applyAlignment="1" applyProtection="1">
      <alignment vertical="center"/>
      <protection/>
    </xf>
    <xf numFmtId="176" fontId="3" fillId="0" borderId="16" xfId="60" applyNumberFormat="1" applyFont="1" applyBorder="1" applyAlignment="1" applyProtection="1">
      <alignment vertical="center"/>
      <protection/>
    </xf>
    <xf numFmtId="181" fontId="3" fillId="0" borderId="62" xfId="60" applyNumberFormat="1" applyFont="1" applyBorder="1" applyAlignment="1" applyProtection="1">
      <alignment vertical="center"/>
      <protection/>
    </xf>
    <xf numFmtId="181" fontId="3" fillId="0" borderId="12" xfId="60" applyNumberFormat="1" applyFont="1" applyBorder="1" applyAlignment="1" applyProtection="1">
      <alignment vertical="center"/>
      <protection/>
    </xf>
    <xf numFmtId="177" fontId="3" fillId="0" borderId="12" xfId="60" applyNumberFormat="1" applyFont="1" applyBorder="1" applyAlignment="1" applyProtection="1">
      <alignment vertical="center"/>
      <protection/>
    </xf>
    <xf numFmtId="177" fontId="3" fillId="0" borderId="63" xfId="60" applyNumberFormat="1" applyFont="1" applyBorder="1" applyAlignment="1" applyProtection="1" quotePrefix="1">
      <alignment vertical="center"/>
      <protection/>
    </xf>
    <xf numFmtId="176" fontId="3" fillId="0" borderId="63" xfId="60" applyNumberFormat="1" applyFont="1" applyBorder="1" applyAlignment="1" applyProtection="1" quotePrefix="1">
      <alignment vertical="center"/>
      <protection/>
    </xf>
    <xf numFmtId="177" fontId="3" fillId="0" borderId="63" xfId="60" applyNumberFormat="1" applyFont="1" applyBorder="1" applyAlignment="1" applyProtection="1">
      <alignment vertical="center"/>
      <protection/>
    </xf>
    <xf numFmtId="0" fontId="3" fillId="0" borderId="11" xfId="60" applyNumberFormat="1" applyFont="1" applyBorder="1" applyAlignment="1" applyProtection="1">
      <alignment vertical="center"/>
      <protection locked="0"/>
    </xf>
    <xf numFmtId="177" fontId="3" fillId="0" borderId="11" xfId="48" applyNumberFormat="1" applyFont="1" applyBorder="1" applyAlignment="1" applyProtection="1">
      <alignment vertical="center"/>
      <protection locked="0"/>
    </xf>
    <xf numFmtId="176" fontId="3" fillId="0" borderId="11" xfId="42" applyNumberFormat="1" applyFont="1" applyBorder="1" applyAlignment="1" applyProtection="1">
      <alignment vertical="center"/>
      <protection locked="0"/>
    </xf>
    <xf numFmtId="177" fontId="3" fillId="0" borderId="11" xfId="60" applyNumberFormat="1" applyFont="1" applyBorder="1" applyAlignment="1" applyProtection="1">
      <alignment vertical="center"/>
      <protection locked="0"/>
    </xf>
    <xf numFmtId="176" fontId="3" fillId="0" borderId="11" xfId="60" applyNumberFormat="1" applyFont="1" applyBorder="1" applyAlignment="1" applyProtection="1">
      <alignment vertical="center"/>
      <protection locked="0"/>
    </xf>
    <xf numFmtId="0" fontId="2" fillId="0" borderId="0" xfId="60" applyFont="1" applyAlignment="1">
      <alignment horizontal="center" vertical="center"/>
      <protection/>
    </xf>
    <xf numFmtId="0" fontId="3" fillId="34" borderId="64" xfId="60" applyFont="1" applyFill="1" applyBorder="1" applyAlignment="1">
      <alignment vertical="center"/>
      <protection/>
    </xf>
    <xf numFmtId="176" fontId="3" fillId="34" borderId="64" xfId="60" applyNumberFormat="1" applyFont="1" applyFill="1" applyBorder="1" applyAlignment="1">
      <alignment vertical="center"/>
      <protection/>
    </xf>
    <xf numFmtId="176" fontId="3" fillId="0" borderId="0" xfId="60" applyNumberFormat="1" applyFont="1" applyAlignment="1">
      <alignment vertical="center"/>
      <protection/>
    </xf>
    <xf numFmtId="177" fontId="3" fillId="34" borderId="64" xfId="60" applyNumberFormat="1" applyFont="1" applyFill="1" applyBorder="1" applyAlignment="1">
      <alignment vertical="center"/>
      <protection/>
    </xf>
    <xf numFmtId="177" fontId="3" fillId="0" borderId="0" xfId="60" applyNumberFormat="1" applyFont="1" applyBorder="1" applyAlignment="1" applyProtection="1">
      <alignment vertical="center"/>
      <protection locked="0"/>
    </xf>
    <xf numFmtId="177" fontId="3" fillId="0" borderId="0" xfId="60" applyNumberFormat="1" applyFont="1" applyAlignment="1">
      <alignment vertical="center"/>
      <protection/>
    </xf>
    <xf numFmtId="187" fontId="3" fillId="34" borderId="64" xfId="42" applyNumberFormat="1" applyFont="1" applyFill="1" applyBorder="1" applyAlignment="1">
      <alignment vertical="center"/>
    </xf>
    <xf numFmtId="0" fontId="3" fillId="0" borderId="61" xfId="60" applyFont="1" applyBorder="1" applyAlignment="1">
      <alignment vertical="center"/>
      <protection/>
    </xf>
    <xf numFmtId="0" fontId="3" fillId="0" borderId="61" xfId="60" applyFont="1" applyBorder="1" applyAlignment="1">
      <alignment horizontal="centerContinuous" vertical="center"/>
      <protection/>
    </xf>
    <xf numFmtId="176" fontId="3" fillId="0" borderId="61" xfId="60" applyNumberFormat="1" applyFont="1" applyBorder="1" applyAlignment="1">
      <alignment horizontal="centerContinuous" vertical="center"/>
      <protection/>
    </xf>
    <xf numFmtId="177" fontId="3" fillId="0" borderId="61" xfId="60" applyNumberFormat="1" applyFont="1" applyBorder="1" applyAlignment="1">
      <alignment horizontal="centerContinuous" vertical="center"/>
      <protection/>
    </xf>
    <xf numFmtId="177" fontId="3" fillId="0" borderId="61" xfId="60" applyNumberFormat="1" applyFont="1" applyBorder="1" applyAlignment="1">
      <alignment horizontal="center" vertical="center"/>
      <protection/>
    </xf>
    <xf numFmtId="176" fontId="3" fillId="0" borderId="61" xfId="60" applyNumberFormat="1" applyFont="1" applyBorder="1" applyAlignment="1">
      <alignment horizontal="center" vertical="center"/>
      <protection/>
    </xf>
    <xf numFmtId="0" fontId="3" fillId="0" borderId="61" xfId="60" applyFont="1" applyBorder="1" applyAlignment="1">
      <alignment horizontal="center" vertical="center"/>
      <protection/>
    </xf>
    <xf numFmtId="177" fontId="3" fillId="0" borderId="61" xfId="60" applyNumberFormat="1" applyFont="1" applyBorder="1" applyAlignment="1">
      <alignment vertical="center"/>
      <protection/>
    </xf>
    <xf numFmtId="188" fontId="3" fillId="0" borderId="61" xfId="60" applyNumberFormat="1" applyFont="1" applyBorder="1" applyAlignment="1">
      <alignment vertical="center"/>
      <protection/>
    </xf>
    <xf numFmtId="189" fontId="3" fillId="0" borderId="61" xfId="60" applyNumberFormat="1" applyFont="1" applyBorder="1" applyAlignment="1">
      <alignment vertical="center"/>
      <protection/>
    </xf>
    <xf numFmtId="177" fontId="3" fillId="0" borderId="0" xfId="60" applyNumberFormat="1" applyFont="1" applyAlignment="1">
      <alignment horizontal="center"/>
      <protection/>
    </xf>
    <xf numFmtId="187" fontId="3" fillId="0" borderId="0" xfId="42" applyNumberFormat="1" applyFont="1" applyBorder="1" applyAlignment="1">
      <alignment/>
    </xf>
    <xf numFmtId="187" fontId="3" fillId="0" borderId="0" xfId="42" applyNumberFormat="1" applyFont="1" applyAlignment="1">
      <alignment/>
    </xf>
    <xf numFmtId="0" fontId="3" fillId="35" borderId="13" xfId="60" applyNumberFormat="1" applyFont="1" applyFill="1" applyBorder="1" applyAlignment="1" applyProtection="1">
      <alignment horizontal="center" vertical="center"/>
      <protection locked="0"/>
    </xf>
    <xf numFmtId="176" fontId="3" fillId="35" borderId="0" xfId="60" applyNumberFormat="1" applyFont="1" applyFill="1" applyBorder="1" applyAlignment="1" applyProtection="1">
      <alignment horizontal="center" vertical="center"/>
      <protection locked="0"/>
    </xf>
    <xf numFmtId="0" fontId="3" fillId="35" borderId="0" xfId="60" applyNumberFormat="1" applyFont="1" applyFill="1" applyBorder="1" applyAlignment="1" applyProtection="1">
      <alignment horizontal="center" vertical="center"/>
      <protection locked="0"/>
    </xf>
    <xf numFmtId="177" fontId="3" fillId="35" borderId="0" xfId="60" applyNumberFormat="1" applyFont="1" applyFill="1" applyBorder="1" applyAlignment="1" applyProtection="1">
      <alignment horizontal="center" vertical="center"/>
      <protection locked="0"/>
    </xf>
    <xf numFmtId="0" fontId="3" fillId="35" borderId="0" xfId="60" applyFont="1" applyFill="1">
      <alignment/>
      <protection/>
    </xf>
    <xf numFmtId="176" fontId="3" fillId="35" borderId="0" xfId="60" applyNumberFormat="1" applyFont="1" applyFill="1">
      <alignment/>
      <protection/>
    </xf>
    <xf numFmtId="177" fontId="3" fillId="35" borderId="0" xfId="60" applyNumberFormat="1" applyFont="1" applyFill="1">
      <alignment/>
      <protection/>
    </xf>
    <xf numFmtId="177" fontId="3" fillId="35" borderId="13" xfId="60" applyNumberFormat="1" applyFont="1" applyFill="1" applyBorder="1" applyAlignment="1" applyProtection="1">
      <alignment horizontal="center" vertical="center"/>
      <protection locked="0"/>
    </xf>
    <xf numFmtId="0" fontId="3" fillId="0" borderId="13" xfId="60" applyNumberFormat="1" applyFont="1" applyFill="1" applyBorder="1" applyAlignment="1" applyProtection="1">
      <alignment horizontal="center" vertical="center"/>
      <protection locked="0"/>
    </xf>
    <xf numFmtId="176" fontId="3" fillId="0" borderId="0" xfId="60" applyNumberFormat="1" applyFont="1" applyFill="1" applyBorder="1" applyAlignment="1" applyProtection="1">
      <alignment horizontal="center" vertical="center"/>
      <protection locked="0"/>
    </xf>
    <xf numFmtId="177" fontId="3" fillId="0" borderId="0" xfId="60" applyNumberFormat="1" applyFont="1" applyFill="1" applyBorder="1" applyAlignment="1" applyProtection="1">
      <alignment horizontal="center" vertical="center"/>
      <protection locked="0"/>
    </xf>
    <xf numFmtId="0" fontId="3" fillId="0" borderId="0" xfId="60" applyFont="1" applyFill="1">
      <alignment/>
      <protection/>
    </xf>
    <xf numFmtId="176" fontId="3" fillId="0" borderId="0" xfId="60" applyNumberFormat="1" applyFont="1" applyFill="1">
      <alignment/>
      <protection/>
    </xf>
    <xf numFmtId="177" fontId="3" fillId="0" borderId="0" xfId="60" applyNumberFormat="1" applyFont="1" applyFill="1">
      <alignment/>
      <protection/>
    </xf>
    <xf numFmtId="0" fontId="3" fillId="0" borderId="0" xfId="0" applyFont="1" applyAlignment="1">
      <alignment vertical="center"/>
    </xf>
    <xf numFmtId="0" fontId="13" fillId="0" borderId="0" xfId="60" applyFont="1">
      <alignment/>
      <protection/>
    </xf>
    <xf numFmtId="0" fontId="3" fillId="0" borderId="10" xfId="60" applyNumberFormat="1" applyFont="1" applyFill="1" applyBorder="1" applyAlignment="1" applyProtection="1">
      <alignment horizontal="centerContinuous" vertical="center"/>
      <protection locked="0"/>
    </xf>
    <xf numFmtId="176" fontId="3" fillId="0" borderId="11" xfId="60" applyNumberFormat="1" applyFont="1" applyFill="1" applyBorder="1" applyAlignment="1" applyProtection="1">
      <alignment horizontal="centerContinuous" vertical="center"/>
      <protection locked="0"/>
    </xf>
    <xf numFmtId="177" fontId="3" fillId="0" borderId="10" xfId="60" applyNumberFormat="1" applyFont="1" applyFill="1" applyBorder="1" applyAlignment="1" applyProtection="1">
      <alignment horizontal="centerContinuous" vertical="center"/>
      <protection locked="0"/>
    </xf>
    <xf numFmtId="176" fontId="3" fillId="0" borderId="65" xfId="60" applyNumberFormat="1" applyFont="1" applyFill="1" applyBorder="1" applyAlignment="1" applyProtection="1">
      <alignment horizontal="centerContinuous" vertical="center"/>
      <protection locked="0"/>
    </xf>
    <xf numFmtId="0" fontId="3" fillId="0" borderId="10" xfId="60" applyNumberFormat="1" applyFont="1" applyFill="1" applyBorder="1" applyAlignment="1" applyProtection="1">
      <alignment horizontal="center" vertical="center"/>
      <protection locked="0"/>
    </xf>
    <xf numFmtId="176" fontId="14" fillId="0" borderId="12" xfId="60" applyNumberFormat="1" applyFont="1" applyFill="1" applyBorder="1" applyAlignment="1" applyProtection="1">
      <alignment horizontal="center" vertical="center"/>
      <protection locked="0"/>
    </xf>
    <xf numFmtId="176" fontId="3" fillId="0" borderId="12" xfId="60" applyNumberFormat="1" applyFont="1" applyFill="1" applyBorder="1" applyAlignment="1" applyProtection="1">
      <alignment horizontal="center" vertical="center"/>
      <protection locked="0"/>
    </xf>
    <xf numFmtId="177" fontId="3" fillId="0" borderId="12" xfId="60" applyNumberFormat="1" applyFont="1" applyFill="1" applyBorder="1" applyAlignment="1" applyProtection="1">
      <alignment horizontal="center" vertical="center"/>
      <protection locked="0"/>
    </xf>
    <xf numFmtId="176" fontId="3" fillId="0" borderId="10" xfId="60" applyNumberFormat="1" applyFont="1" applyFill="1" applyBorder="1" applyAlignment="1" applyProtection="1">
      <alignment horizontal="center" vertical="center"/>
      <protection locked="0"/>
    </xf>
    <xf numFmtId="177" fontId="3" fillId="0" borderId="10" xfId="60" applyNumberFormat="1" applyFont="1" applyFill="1" applyBorder="1" applyAlignment="1" applyProtection="1">
      <alignment horizontal="center" vertical="center"/>
      <protection locked="0"/>
    </xf>
    <xf numFmtId="176" fontId="3" fillId="0" borderId="17" xfId="60" applyNumberFormat="1" applyFont="1" applyFill="1" applyBorder="1" applyAlignment="1" applyProtection="1">
      <alignment horizontal="right" vertical="center"/>
      <protection locked="0"/>
    </xf>
    <xf numFmtId="176" fontId="3" fillId="0" borderId="61" xfId="60" applyNumberFormat="1" applyFont="1" applyFill="1" applyBorder="1" applyAlignment="1" applyProtection="1">
      <alignment horizontal="right" vertical="center"/>
      <protection locked="0"/>
    </xf>
    <xf numFmtId="176" fontId="3" fillId="0" borderId="66" xfId="60" applyNumberFormat="1" applyFont="1" applyFill="1" applyBorder="1" applyAlignment="1" applyProtection="1">
      <alignment horizontal="right" vertical="center"/>
      <protection locked="0"/>
    </xf>
    <xf numFmtId="177" fontId="3" fillId="0" borderId="67" xfId="60" applyNumberFormat="1" applyFont="1" applyFill="1" applyBorder="1" applyAlignment="1" applyProtection="1">
      <alignment horizontal="center" vertical="center"/>
      <protection locked="0"/>
    </xf>
    <xf numFmtId="176" fontId="3" fillId="0" borderId="68" xfId="60" applyNumberFormat="1" applyFont="1" applyFill="1" applyBorder="1" applyAlignment="1" applyProtection="1">
      <alignment horizontal="center" vertical="center"/>
      <protection locked="0"/>
    </xf>
    <xf numFmtId="181" fontId="3" fillId="0" borderId="34" xfId="60" applyNumberFormat="1" applyFont="1" applyFill="1" applyBorder="1" applyAlignment="1" applyProtection="1">
      <alignment vertical="center"/>
      <protection locked="0"/>
    </xf>
    <xf numFmtId="176" fontId="3" fillId="0" borderId="17" xfId="60" applyNumberFormat="1" applyFont="1" applyFill="1" applyBorder="1" applyAlignment="1" applyProtection="1">
      <alignment vertical="center"/>
      <protection locked="0"/>
    </xf>
    <xf numFmtId="176" fontId="3" fillId="0" borderId="69" xfId="60" applyNumberFormat="1" applyFont="1" applyFill="1" applyBorder="1" applyAlignment="1" applyProtection="1">
      <alignment vertical="center"/>
      <protection locked="0"/>
    </xf>
    <xf numFmtId="176" fontId="3" fillId="0" borderId="35" xfId="60" applyNumberFormat="1" applyFont="1" applyFill="1" applyBorder="1" applyAlignment="1" applyProtection="1">
      <alignment vertical="center"/>
      <protection locked="0"/>
    </xf>
    <xf numFmtId="181" fontId="3" fillId="0" borderId="36" xfId="60" applyNumberFormat="1" applyFont="1" applyFill="1" applyBorder="1" applyAlignment="1" applyProtection="1">
      <alignment vertical="center"/>
      <protection locked="0"/>
    </xf>
    <xf numFmtId="177" fontId="3" fillId="0" borderId="37" xfId="60" applyNumberFormat="1" applyFont="1" applyFill="1" applyBorder="1" applyAlignment="1" applyProtection="1">
      <alignment vertical="center"/>
      <protection locked="0"/>
    </xf>
    <xf numFmtId="177" fontId="3" fillId="0" borderId="22" xfId="60" applyNumberFormat="1" applyFont="1" applyFill="1" applyBorder="1" applyAlignment="1" applyProtection="1">
      <alignment vertical="center"/>
      <protection locked="0"/>
    </xf>
    <xf numFmtId="176" fontId="3" fillId="0" borderId="58" xfId="60" applyNumberFormat="1" applyFont="1" applyFill="1" applyBorder="1" applyAlignment="1" applyProtection="1">
      <alignment vertical="center"/>
      <protection locked="0"/>
    </xf>
    <xf numFmtId="181" fontId="3" fillId="0" borderId="22" xfId="60" applyNumberFormat="1" applyFont="1" applyFill="1" applyBorder="1" applyAlignment="1" applyProtection="1">
      <alignment vertical="center"/>
      <protection locked="0"/>
    </xf>
    <xf numFmtId="176" fontId="3" fillId="0" borderId="23" xfId="60" applyNumberFormat="1" applyFont="1" applyFill="1" applyBorder="1" applyAlignment="1" applyProtection="1">
      <alignment vertical="center"/>
      <protection locked="0"/>
    </xf>
    <xf numFmtId="177" fontId="3" fillId="0" borderId="24" xfId="48" applyNumberFormat="1" applyFont="1" applyFill="1" applyBorder="1" applyAlignment="1">
      <alignment vertical="center"/>
    </xf>
    <xf numFmtId="177" fontId="3" fillId="0" borderId="24" xfId="60" applyNumberFormat="1" applyFont="1" applyFill="1" applyBorder="1" applyAlignment="1" applyProtection="1">
      <alignment vertical="center"/>
      <protection locked="0"/>
    </xf>
    <xf numFmtId="177" fontId="3" fillId="0" borderId="25" xfId="60" applyNumberFormat="1" applyFont="1" applyFill="1" applyBorder="1" applyAlignment="1" applyProtection="1">
      <alignment vertical="center"/>
      <protection locked="0"/>
    </xf>
    <xf numFmtId="177" fontId="3" fillId="0" borderId="26" xfId="60" applyNumberFormat="1" applyFont="1" applyFill="1" applyBorder="1" applyAlignment="1" applyProtection="1">
      <alignment vertical="center"/>
      <protection locked="0"/>
    </xf>
    <xf numFmtId="176" fontId="3" fillId="0" borderId="70" xfId="60" applyNumberFormat="1" applyFont="1" applyFill="1" applyBorder="1" applyAlignment="1" applyProtection="1">
      <alignment vertical="center"/>
      <protection locked="0"/>
    </xf>
    <xf numFmtId="181" fontId="3" fillId="0" borderId="26" xfId="60" applyNumberFormat="1" applyFont="1" applyFill="1" applyBorder="1" applyAlignment="1" applyProtection="1">
      <alignment vertical="center"/>
      <protection locked="0"/>
    </xf>
    <xf numFmtId="176" fontId="3" fillId="0" borderId="27" xfId="60" applyNumberFormat="1" applyFont="1" applyFill="1" applyBorder="1" applyAlignment="1" applyProtection="1">
      <alignment vertical="center"/>
      <protection locked="0"/>
    </xf>
    <xf numFmtId="177" fontId="3" fillId="0" borderId="28" xfId="60" applyNumberFormat="1" applyFont="1" applyFill="1" applyBorder="1" applyAlignment="1" applyProtection="1">
      <alignment vertical="center"/>
      <protection locked="0"/>
    </xf>
    <xf numFmtId="177" fontId="3" fillId="0" borderId="29" xfId="60" applyNumberFormat="1" applyFont="1" applyFill="1" applyBorder="1" applyAlignment="1" applyProtection="1">
      <alignment vertical="center"/>
      <protection locked="0"/>
    </xf>
    <xf numFmtId="0" fontId="3" fillId="0" borderId="30" xfId="60" applyNumberFormat="1" applyFont="1" applyFill="1" applyBorder="1" applyAlignment="1" applyProtection="1">
      <alignment horizontal="center" vertical="center"/>
      <protection locked="0"/>
    </xf>
    <xf numFmtId="177" fontId="3" fillId="0" borderId="30" xfId="60" applyNumberFormat="1" applyFont="1" applyFill="1" applyBorder="1" applyAlignment="1" applyProtection="1">
      <alignment vertical="center"/>
      <protection locked="0"/>
    </xf>
    <xf numFmtId="176" fontId="3" fillId="0" borderId="71" xfId="60" applyNumberFormat="1" applyFont="1" applyFill="1" applyBorder="1" applyAlignment="1" applyProtection="1">
      <alignment vertical="center"/>
      <protection locked="0"/>
    </xf>
    <xf numFmtId="181" fontId="3" fillId="0" borderId="30" xfId="60" applyNumberFormat="1" applyFont="1" applyFill="1" applyBorder="1" applyAlignment="1" applyProtection="1">
      <alignment vertical="center"/>
      <protection locked="0"/>
    </xf>
    <xf numFmtId="176" fontId="3" fillId="0" borderId="31" xfId="60" applyNumberFormat="1" applyFont="1" applyFill="1" applyBorder="1" applyAlignment="1" applyProtection="1">
      <alignment vertical="center"/>
      <protection locked="0"/>
    </xf>
    <xf numFmtId="177" fontId="3" fillId="0" borderId="32" xfId="60" applyNumberFormat="1" applyFont="1" applyFill="1" applyBorder="1" applyAlignment="1" applyProtection="1">
      <alignment vertical="center"/>
      <protection locked="0"/>
    </xf>
    <xf numFmtId="177" fontId="3" fillId="0" borderId="33" xfId="60" applyNumberFormat="1" applyFont="1" applyFill="1" applyBorder="1" applyAlignment="1" applyProtection="1">
      <alignment vertical="center"/>
      <protection locked="0"/>
    </xf>
    <xf numFmtId="0" fontId="3" fillId="0" borderId="34" xfId="60" applyNumberFormat="1" applyFont="1" applyFill="1" applyBorder="1" applyAlignment="1" applyProtection="1">
      <alignment horizontal="center" vertical="center"/>
      <protection locked="0"/>
    </xf>
    <xf numFmtId="177" fontId="3" fillId="0" borderId="34" xfId="60" applyNumberFormat="1" applyFont="1" applyFill="1" applyBorder="1" applyAlignment="1" applyProtection="1">
      <alignment vertical="center"/>
      <protection locked="0"/>
    </xf>
    <xf numFmtId="177" fontId="3" fillId="0" borderId="36" xfId="60" applyNumberFormat="1" applyFont="1" applyFill="1" applyBorder="1" applyAlignment="1" applyProtection="1">
      <alignment vertical="center"/>
      <protection locked="0"/>
    </xf>
    <xf numFmtId="176" fontId="3" fillId="0" borderId="58" xfId="60" applyNumberFormat="1" applyFont="1" applyFill="1" applyBorder="1" applyAlignment="1" applyProtection="1" quotePrefix="1">
      <alignment vertical="center"/>
      <protection locked="0"/>
    </xf>
    <xf numFmtId="176" fontId="3" fillId="0" borderId="23" xfId="60" applyNumberFormat="1" applyFont="1" applyFill="1" applyBorder="1" applyAlignment="1" applyProtection="1" quotePrefix="1">
      <alignment vertical="center"/>
      <protection locked="0"/>
    </xf>
    <xf numFmtId="177" fontId="3" fillId="0" borderId="25" xfId="60" applyNumberFormat="1" applyFont="1" applyFill="1" applyBorder="1" applyAlignment="1" applyProtection="1" quotePrefix="1">
      <alignment vertical="center"/>
      <protection locked="0"/>
    </xf>
    <xf numFmtId="177" fontId="3" fillId="0" borderId="24" xfId="60" applyNumberFormat="1" applyFont="1" applyFill="1" applyBorder="1" applyAlignment="1" applyProtection="1" quotePrefix="1">
      <alignment vertical="center"/>
      <protection locked="0"/>
    </xf>
    <xf numFmtId="177" fontId="3" fillId="0" borderId="42" xfId="60" applyNumberFormat="1" applyFont="1" applyFill="1" applyBorder="1" applyAlignment="1" applyProtection="1">
      <alignment vertical="center"/>
      <protection locked="0"/>
    </xf>
    <xf numFmtId="176" fontId="3" fillId="0" borderId="55" xfId="60" applyNumberFormat="1" applyFont="1" applyFill="1" applyBorder="1" applyAlignment="1" applyProtection="1">
      <alignment vertical="center"/>
      <protection locked="0"/>
    </xf>
    <xf numFmtId="181" fontId="3" fillId="0" borderId="42" xfId="60" applyNumberFormat="1" applyFont="1" applyFill="1" applyBorder="1" applyAlignment="1" applyProtection="1">
      <alignment vertical="center"/>
      <protection locked="0"/>
    </xf>
    <xf numFmtId="176" fontId="3" fillId="0" borderId="38" xfId="60" applyNumberFormat="1" applyFont="1" applyFill="1" applyBorder="1" applyAlignment="1" applyProtection="1">
      <alignment vertical="center"/>
      <protection locked="0"/>
    </xf>
    <xf numFmtId="177" fontId="3" fillId="0" borderId="39" xfId="60" applyNumberFormat="1" applyFont="1" applyFill="1" applyBorder="1" applyAlignment="1" applyProtection="1">
      <alignment vertical="center"/>
      <protection locked="0"/>
    </xf>
    <xf numFmtId="177" fontId="3" fillId="0" borderId="40" xfId="60" applyNumberFormat="1" applyFont="1" applyFill="1" applyBorder="1" applyAlignment="1" applyProtection="1">
      <alignment vertical="center"/>
      <protection locked="0"/>
    </xf>
    <xf numFmtId="177" fontId="3" fillId="0" borderId="21" xfId="60" applyNumberFormat="1" applyFont="1" applyFill="1" applyBorder="1" applyAlignment="1" applyProtection="1">
      <alignment vertical="center"/>
      <protection locked="0"/>
    </xf>
    <xf numFmtId="181" fontId="3" fillId="0" borderId="21" xfId="60" applyNumberFormat="1" applyFont="1" applyFill="1" applyBorder="1" applyAlignment="1" applyProtection="1">
      <alignment vertical="center"/>
      <protection locked="0"/>
    </xf>
    <xf numFmtId="177" fontId="3" fillId="0" borderId="19" xfId="60" applyNumberFormat="1" applyFont="1" applyFill="1" applyBorder="1" applyAlignment="1" applyProtection="1">
      <alignment vertical="center"/>
      <protection locked="0"/>
    </xf>
    <xf numFmtId="177" fontId="3" fillId="0" borderId="20" xfId="60" applyNumberFormat="1" applyFont="1" applyFill="1" applyBorder="1" applyAlignment="1" applyProtection="1">
      <alignment vertical="center"/>
      <protection locked="0"/>
    </xf>
    <xf numFmtId="177" fontId="3" fillId="0" borderId="43" xfId="60" applyNumberFormat="1" applyFont="1" applyFill="1" applyBorder="1" applyAlignment="1" applyProtection="1">
      <alignment vertical="center"/>
      <protection locked="0"/>
    </xf>
    <xf numFmtId="176" fontId="3" fillId="0" borderId="59" xfId="60" applyNumberFormat="1" applyFont="1" applyFill="1" applyBorder="1" applyAlignment="1" applyProtection="1">
      <alignment vertical="center"/>
      <protection locked="0"/>
    </xf>
    <xf numFmtId="181" fontId="3" fillId="0" borderId="43" xfId="60" applyNumberFormat="1" applyFont="1" applyFill="1" applyBorder="1" applyAlignment="1" applyProtection="1">
      <alignment vertical="center"/>
      <protection locked="0"/>
    </xf>
    <xf numFmtId="176" fontId="3" fillId="0" borderId="44" xfId="60" applyNumberFormat="1" applyFont="1" applyFill="1" applyBorder="1" applyAlignment="1" applyProtection="1">
      <alignment vertical="center"/>
      <protection locked="0"/>
    </xf>
    <xf numFmtId="177" fontId="3" fillId="0" borderId="45" xfId="60" applyNumberFormat="1" applyFont="1" applyFill="1" applyBorder="1" applyAlignment="1" applyProtection="1">
      <alignment vertical="center"/>
      <protection locked="0"/>
    </xf>
    <xf numFmtId="177" fontId="3" fillId="0" borderId="46" xfId="60" applyNumberFormat="1" applyFont="1" applyFill="1" applyBorder="1" applyAlignment="1" applyProtection="1">
      <alignment vertical="center"/>
      <protection locked="0"/>
    </xf>
    <xf numFmtId="0" fontId="3" fillId="0" borderId="72" xfId="60" applyFont="1" applyBorder="1" applyAlignment="1">
      <alignment horizontal="center" vertical="center"/>
      <protection/>
    </xf>
    <xf numFmtId="182" fontId="3" fillId="0" borderId="58" xfId="60" applyNumberFormat="1" applyFont="1" applyFill="1" applyBorder="1" applyAlignment="1" applyProtection="1">
      <alignment vertical="center"/>
      <protection locked="0"/>
    </xf>
    <xf numFmtId="182" fontId="3" fillId="0" borderId="23" xfId="60" applyNumberFormat="1" applyFont="1" applyFill="1" applyBorder="1" applyAlignment="1" applyProtection="1">
      <alignment vertical="center"/>
      <protection locked="0"/>
    </xf>
    <xf numFmtId="0" fontId="3" fillId="0" borderId="21" xfId="60" applyNumberFormat="1" applyFont="1" applyFill="1" applyBorder="1" applyAlignment="1" applyProtection="1">
      <alignment horizontal="center" vertical="center"/>
      <protection locked="0"/>
    </xf>
    <xf numFmtId="176" fontId="3" fillId="0" borderId="18" xfId="60" applyNumberFormat="1" applyFont="1" applyFill="1" applyBorder="1" applyAlignment="1" applyProtection="1">
      <alignment vertical="center"/>
      <protection locked="0"/>
    </xf>
    <xf numFmtId="183" fontId="3" fillId="0" borderId="22" xfId="60" applyNumberFormat="1" applyFont="1" applyFill="1" applyBorder="1" applyAlignment="1" applyProtection="1">
      <alignment horizontal="right" vertical="center"/>
      <protection locked="0"/>
    </xf>
    <xf numFmtId="0" fontId="9" fillId="0" borderId="73" xfId="60" applyFont="1" applyBorder="1" applyAlignment="1">
      <alignment vertical="center"/>
      <protection/>
    </xf>
    <xf numFmtId="0" fontId="9" fillId="0" borderId="7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3" fillId="0" borderId="75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3" fillId="0" borderId="73" xfId="60" applyFont="1" applyBorder="1" applyAlignment="1">
      <alignment horizontal="center" vertical="center"/>
      <protection/>
    </xf>
    <xf numFmtId="182" fontId="3" fillId="0" borderId="70" xfId="60" applyNumberFormat="1" applyFont="1" applyFill="1" applyBorder="1" applyAlignment="1" applyProtection="1">
      <alignment vertical="center"/>
      <protection locked="0"/>
    </xf>
    <xf numFmtId="0" fontId="3" fillId="0" borderId="48" xfId="60" applyNumberFormat="1" applyFont="1" applyFill="1" applyBorder="1" applyAlignment="1" applyProtection="1" quotePrefix="1">
      <alignment vertical="center"/>
      <protection locked="0"/>
    </xf>
    <xf numFmtId="177" fontId="3" fillId="0" borderId="22" xfId="48" applyNumberFormat="1" applyFont="1" applyFill="1" applyBorder="1" applyAlignment="1">
      <alignment vertical="center"/>
    </xf>
    <xf numFmtId="176" fontId="3" fillId="0" borderId="58" xfId="60" applyNumberFormat="1" applyFont="1" applyFill="1" applyBorder="1" applyAlignment="1">
      <alignment vertical="center"/>
      <protection/>
    </xf>
    <xf numFmtId="177" fontId="3" fillId="0" borderId="41" xfId="60" applyNumberFormat="1" applyFont="1" applyFill="1" applyBorder="1" applyAlignment="1" applyProtection="1">
      <alignment vertical="center"/>
      <protection locked="0"/>
    </xf>
    <xf numFmtId="182" fontId="3" fillId="0" borderId="55" xfId="60" applyNumberFormat="1" applyFont="1" applyFill="1" applyBorder="1" applyAlignment="1" applyProtection="1">
      <alignment vertical="center"/>
      <protection locked="0"/>
    </xf>
    <xf numFmtId="0" fontId="3" fillId="0" borderId="74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7" fontId="3" fillId="0" borderId="13" xfId="60" applyNumberFormat="1" applyFont="1" applyFill="1" applyBorder="1" applyAlignment="1" applyProtection="1">
      <alignment vertical="center"/>
      <protection locked="0"/>
    </xf>
    <xf numFmtId="177" fontId="3" fillId="0" borderId="51" xfId="60" applyNumberFormat="1" applyFont="1" applyFill="1" applyBorder="1" applyAlignment="1" applyProtection="1">
      <alignment vertical="center"/>
      <protection locked="0"/>
    </xf>
    <xf numFmtId="0" fontId="3" fillId="0" borderId="76" xfId="60" applyFont="1" applyBorder="1" applyAlignment="1">
      <alignment horizontal="center" vertical="center"/>
      <protection/>
    </xf>
    <xf numFmtId="176" fontId="3" fillId="0" borderId="77" xfId="60" applyNumberFormat="1" applyFont="1" applyFill="1" applyBorder="1" applyAlignment="1" applyProtection="1">
      <alignment vertical="center"/>
      <protection locked="0"/>
    </xf>
    <xf numFmtId="176" fontId="3" fillId="0" borderId="23" xfId="60" applyNumberFormat="1" applyFont="1" applyFill="1" applyBorder="1" applyAlignment="1" applyProtection="1">
      <alignment horizontal="right" vertical="center"/>
      <protection locked="0"/>
    </xf>
    <xf numFmtId="0" fontId="3" fillId="0" borderId="23" xfId="60" applyNumberFormat="1" applyFont="1" applyFill="1" applyBorder="1" applyAlignment="1" applyProtection="1">
      <alignment vertical="center"/>
      <protection locked="0"/>
    </xf>
    <xf numFmtId="176" fontId="3" fillId="0" borderId="23" xfId="60" applyNumberFormat="1" applyFont="1" applyFill="1" applyBorder="1" applyAlignment="1">
      <alignment vertical="center"/>
      <protection/>
    </xf>
    <xf numFmtId="176" fontId="3" fillId="0" borderId="44" xfId="60" applyNumberFormat="1" applyFont="1" applyFill="1" applyBorder="1" applyAlignment="1">
      <alignment vertical="center"/>
      <protection/>
    </xf>
    <xf numFmtId="0" fontId="3" fillId="0" borderId="23" xfId="60" applyNumberFormat="1" applyFont="1" applyFill="1" applyBorder="1" applyAlignment="1" applyProtection="1">
      <alignment vertical="center" shrinkToFit="1"/>
      <protection locked="0"/>
    </xf>
    <xf numFmtId="0" fontId="3" fillId="0" borderId="34" xfId="60" applyNumberFormat="1" applyFont="1" applyBorder="1" applyAlignment="1" applyProtection="1">
      <alignment horizontal="center" vertical="center" wrapText="1"/>
      <protection locked="0"/>
    </xf>
    <xf numFmtId="177" fontId="3" fillId="0" borderId="54" xfId="60" applyNumberFormat="1" applyFont="1" applyFill="1" applyBorder="1" applyAlignment="1" applyProtection="1">
      <alignment vertical="center"/>
      <protection/>
    </xf>
    <xf numFmtId="0" fontId="3" fillId="0" borderId="12" xfId="60" applyNumberFormat="1" applyFont="1" applyBorder="1" applyAlignment="1" applyProtection="1">
      <alignment horizontal="right" vertical="center"/>
      <protection/>
    </xf>
    <xf numFmtId="177" fontId="3" fillId="0" borderId="12" xfId="60" applyNumberFormat="1" applyFont="1" applyFill="1" applyBorder="1" applyAlignment="1" applyProtection="1">
      <alignment vertical="center"/>
      <protection/>
    </xf>
    <xf numFmtId="181" fontId="3" fillId="0" borderId="12" xfId="60" applyNumberFormat="1" applyFont="1" applyFill="1" applyBorder="1" applyAlignment="1" applyProtection="1">
      <alignment vertical="center"/>
      <protection/>
    </xf>
    <xf numFmtId="185" fontId="3" fillId="0" borderId="58" xfId="60" applyNumberFormat="1" applyFont="1" applyFill="1" applyBorder="1" applyAlignment="1" applyProtection="1">
      <alignment horizontal="right" vertical="center"/>
      <protection/>
    </xf>
    <xf numFmtId="176" fontId="3" fillId="0" borderId="65" xfId="60" applyNumberFormat="1" applyFont="1" applyFill="1" applyBorder="1" applyAlignment="1" applyProtection="1">
      <alignment horizontal="centerContinuous" vertical="center"/>
      <protection/>
    </xf>
    <xf numFmtId="176" fontId="3" fillId="0" borderId="12" xfId="60" applyNumberFormat="1" applyFont="1" applyFill="1" applyBorder="1" applyAlignment="1" applyProtection="1">
      <alignment horizontal="center" vertical="center"/>
      <protection/>
    </xf>
    <xf numFmtId="0" fontId="3" fillId="0" borderId="17" xfId="60" applyNumberFormat="1" applyFont="1" applyBorder="1" applyAlignment="1" applyProtection="1">
      <alignment horizontal="center" vertical="center"/>
      <protection/>
    </xf>
    <xf numFmtId="0" fontId="3" fillId="0" borderId="55" xfId="60" applyNumberFormat="1" applyFont="1" applyBorder="1" applyAlignment="1" applyProtection="1">
      <alignment horizontal="center" vertical="center"/>
      <protection/>
    </xf>
    <xf numFmtId="176" fontId="3" fillId="0" borderId="55" xfId="60" applyNumberFormat="1" applyFont="1" applyBorder="1" applyAlignment="1" applyProtection="1">
      <alignment vertical="center"/>
      <protection/>
    </xf>
    <xf numFmtId="177" fontId="3" fillId="0" borderId="55" xfId="60" applyNumberFormat="1" applyFont="1" applyBorder="1" applyAlignment="1" applyProtection="1" quotePrefix="1">
      <alignment vertical="center"/>
      <protection/>
    </xf>
    <xf numFmtId="176" fontId="3" fillId="0" borderId="55" xfId="60" applyNumberFormat="1" applyFont="1" applyBorder="1" applyAlignment="1" applyProtection="1" quotePrefix="1">
      <alignment vertical="center"/>
      <protection/>
    </xf>
    <xf numFmtId="0" fontId="3" fillId="0" borderId="0" xfId="60" applyFont="1" applyProtection="1">
      <alignment/>
      <protection/>
    </xf>
    <xf numFmtId="0" fontId="5" fillId="0" borderId="0" xfId="60" applyNumberFormat="1" applyFont="1" applyAlignment="1" applyProtection="1">
      <alignment/>
      <protection locked="0"/>
    </xf>
    <xf numFmtId="2" fontId="3" fillId="0" borderId="0" xfId="60" applyNumberFormat="1" applyFont="1" applyAlignment="1" applyProtection="1">
      <alignment horizontal="center"/>
      <protection locked="0"/>
    </xf>
    <xf numFmtId="0" fontId="3" fillId="0" borderId="0" xfId="60" applyNumberFormat="1" applyFont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60" applyNumberFormat="1" applyFont="1" applyProtection="1">
      <alignment/>
      <protection locked="0"/>
    </xf>
    <xf numFmtId="2" fontId="3" fillId="0" borderId="0" xfId="60" applyNumberFormat="1" applyFo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3" fillId="0" borderId="0" xfId="60" applyNumberFormat="1" applyFont="1" applyAlignment="1" applyProtection="1">
      <alignment vertical="center"/>
      <protection/>
    </xf>
    <xf numFmtId="0" fontId="14" fillId="0" borderId="10" xfId="60" applyNumberFormat="1" applyFont="1" applyBorder="1" applyAlignment="1" applyProtection="1">
      <alignment horizontal="centerContinuous" vertical="center"/>
      <protection locked="0"/>
    </xf>
    <xf numFmtId="2" fontId="14" fillId="0" borderId="11" xfId="60" applyNumberFormat="1" applyFont="1" applyBorder="1" applyAlignment="1" applyProtection="1">
      <alignment horizontal="centerContinuous" vertical="center"/>
      <protection locked="0"/>
    </xf>
    <xf numFmtId="0" fontId="14" fillId="0" borderId="65" xfId="60" applyNumberFormat="1" applyFont="1" applyBorder="1" applyAlignment="1" applyProtection="1">
      <alignment horizontal="centerContinuous" vertical="center"/>
      <protection locked="0"/>
    </xf>
    <xf numFmtId="0" fontId="14" fillId="35" borderId="11" xfId="60" applyNumberFormat="1" applyFont="1" applyFill="1" applyBorder="1" applyAlignment="1" applyProtection="1">
      <alignment horizontal="centerContinuous" vertical="center"/>
      <protection locked="0"/>
    </xf>
    <xf numFmtId="0" fontId="14" fillId="35" borderId="11" xfId="0" applyNumberFormat="1" applyFont="1" applyFill="1" applyBorder="1" applyAlignment="1" applyProtection="1">
      <alignment horizontal="centerContinuous" vertical="center"/>
      <protection locked="0"/>
    </xf>
    <xf numFmtId="0" fontId="14" fillId="36" borderId="10" xfId="60" applyNumberFormat="1" applyFont="1" applyFill="1" applyBorder="1" applyAlignment="1" applyProtection="1">
      <alignment horizontal="centerContinuous" vertical="center"/>
      <protection locked="0"/>
    </xf>
    <xf numFmtId="2" fontId="14" fillId="36" borderId="11" xfId="60" applyNumberFormat="1" applyFont="1" applyFill="1" applyBorder="1" applyAlignment="1" applyProtection="1">
      <alignment horizontal="centerContinuous" vertical="center"/>
      <protection locked="0"/>
    </xf>
    <xf numFmtId="0" fontId="14" fillId="36" borderId="11" xfId="60" applyNumberFormat="1" applyFont="1" applyFill="1" applyBorder="1" applyAlignment="1" applyProtection="1">
      <alignment horizontal="centerContinuous" vertical="center"/>
      <protection locked="0"/>
    </xf>
    <xf numFmtId="0" fontId="14" fillId="36" borderId="65" xfId="60" applyNumberFormat="1" applyFont="1" applyFill="1" applyBorder="1" applyAlignment="1" applyProtection="1">
      <alignment horizontal="centerContinuous" vertical="center"/>
      <protection locked="0"/>
    </xf>
    <xf numFmtId="0" fontId="14" fillId="0" borderId="11" xfId="60" applyNumberFormat="1" applyFont="1" applyBorder="1" applyAlignment="1" applyProtection="1">
      <alignment horizontal="centerContinuous" vertical="center"/>
      <protection locked="0"/>
    </xf>
    <xf numFmtId="0" fontId="14" fillId="0" borderId="12" xfId="60" applyNumberFormat="1" applyFont="1" applyBorder="1" applyAlignment="1" applyProtection="1">
      <alignment horizontal="center" vertical="center"/>
      <protection locked="0"/>
    </xf>
    <xf numFmtId="0" fontId="7" fillId="0" borderId="0" xfId="60" applyNumberFormat="1" applyFont="1" applyAlignment="1" applyProtection="1">
      <alignment vertical="center"/>
      <protection/>
    </xf>
    <xf numFmtId="0" fontId="14" fillId="0" borderId="15" xfId="60" applyNumberFormat="1" applyFont="1" applyBorder="1" applyAlignment="1" applyProtection="1">
      <alignment horizontal="center" vertical="center"/>
      <protection locked="0"/>
    </xf>
    <xf numFmtId="2" fontId="14" fillId="0" borderId="61" xfId="60" applyNumberFormat="1" applyFont="1" applyBorder="1" applyAlignment="1" applyProtection="1">
      <alignment horizontal="center" vertical="center"/>
      <protection locked="0"/>
    </xf>
    <xf numFmtId="0" fontId="14" fillId="0" borderId="53" xfId="60" applyNumberFormat="1" applyFont="1" applyBorder="1" applyAlignment="1" applyProtection="1">
      <alignment horizontal="center" vertical="center"/>
      <protection locked="0"/>
    </xf>
    <xf numFmtId="0" fontId="14" fillId="0" borderId="61" xfId="60" applyNumberFormat="1" applyFont="1" applyBorder="1" applyAlignment="1" applyProtection="1">
      <alignment horizontal="center" vertical="center"/>
      <protection locked="0"/>
    </xf>
    <xf numFmtId="0" fontId="14" fillId="0" borderId="54" xfId="60" applyNumberFormat="1" applyFont="1" applyBorder="1" applyAlignment="1" applyProtection="1">
      <alignment horizontal="center" vertical="center"/>
      <protection locked="0"/>
    </xf>
    <xf numFmtId="0" fontId="14" fillId="0" borderId="15" xfId="0" applyNumberFormat="1" applyFont="1" applyFill="1" applyBorder="1" applyAlignment="1" applyProtection="1">
      <alignment horizontal="center" vertical="center"/>
      <protection locked="0"/>
    </xf>
    <xf numFmtId="2" fontId="14" fillId="0" borderId="67" xfId="60" applyNumberFormat="1" applyFont="1" applyBorder="1" applyAlignment="1" applyProtection="1">
      <alignment horizontal="center" vertical="center"/>
      <protection locked="0"/>
    </xf>
    <xf numFmtId="2" fontId="14" fillId="0" borderId="15" xfId="60" applyNumberFormat="1" applyFont="1" applyBorder="1" applyAlignment="1" applyProtection="1">
      <alignment horizontal="center" vertical="center"/>
      <protection locked="0"/>
    </xf>
    <xf numFmtId="0" fontId="14" fillId="0" borderId="16" xfId="60" applyNumberFormat="1" applyFont="1" applyBorder="1" applyAlignment="1" applyProtection="1">
      <alignment horizontal="center" vertical="center"/>
      <protection locked="0"/>
    </xf>
    <xf numFmtId="0" fontId="14" fillId="0" borderId="10" xfId="60" applyNumberFormat="1" applyFont="1" applyBorder="1" applyAlignment="1" applyProtection="1">
      <alignment horizontal="center" vertical="center"/>
      <protection locked="0"/>
    </xf>
    <xf numFmtId="192" fontId="3" fillId="0" borderId="19" xfId="60" applyNumberFormat="1" applyFont="1" applyFill="1" applyBorder="1" applyAlignment="1" applyProtection="1">
      <alignment horizontal="right" vertical="center"/>
      <protection locked="0"/>
    </xf>
    <xf numFmtId="0" fontId="14" fillId="0" borderId="13" xfId="60" applyNumberFormat="1" applyFont="1" applyBorder="1" applyAlignment="1" applyProtection="1">
      <alignment horizontal="center" vertical="center"/>
      <protection locked="0"/>
    </xf>
    <xf numFmtId="192" fontId="3" fillId="0" borderId="78" xfId="0" applyNumberFormat="1" applyFont="1" applyFill="1" applyBorder="1" applyAlignment="1" applyProtection="1">
      <alignment horizontal="right" vertical="center"/>
      <protection locked="0"/>
    </xf>
    <xf numFmtId="192" fontId="3" fillId="0" borderId="47" xfId="0" applyNumberFormat="1" applyFont="1" applyFill="1" applyBorder="1" applyAlignment="1" applyProtection="1">
      <alignment horizontal="right" vertical="center"/>
      <protection locked="0"/>
    </xf>
    <xf numFmtId="192" fontId="3" fillId="0" borderId="45" xfId="0" applyNumberFormat="1" applyFont="1" applyFill="1" applyBorder="1" applyAlignment="1" applyProtection="1">
      <alignment horizontal="right" vertical="center"/>
      <protection locked="0"/>
    </xf>
    <xf numFmtId="179" fontId="3" fillId="0" borderId="45" xfId="60" applyNumberFormat="1" applyFont="1" applyFill="1" applyBorder="1" applyAlignment="1" applyProtection="1">
      <alignment vertical="center"/>
      <protection locked="0"/>
    </xf>
    <xf numFmtId="179" fontId="3" fillId="0" borderId="19" xfId="60" applyNumberFormat="1" applyFont="1" applyFill="1" applyBorder="1" applyAlignment="1" applyProtection="1">
      <alignment vertical="center"/>
      <protection locked="0"/>
    </xf>
    <xf numFmtId="3" fontId="3" fillId="0" borderId="20" xfId="60" applyNumberFormat="1" applyFont="1" applyFill="1" applyBorder="1" applyAlignment="1" applyProtection="1" quotePrefix="1">
      <alignment vertical="center"/>
      <protection locked="0"/>
    </xf>
    <xf numFmtId="0" fontId="3" fillId="0" borderId="0" xfId="60" applyFont="1" applyAlignment="1" applyProtection="1">
      <alignment vertical="center"/>
      <protection/>
    </xf>
    <xf numFmtId="192" fontId="3" fillId="0" borderId="39" xfId="60" applyNumberFormat="1" applyFont="1" applyFill="1" applyBorder="1" applyAlignment="1" applyProtection="1">
      <alignment horizontal="right" vertical="center"/>
      <protection locked="0"/>
    </xf>
    <xf numFmtId="0" fontId="3" fillId="0" borderId="79" xfId="60" applyNumberFormat="1" applyFont="1" applyBorder="1" applyAlignment="1" applyProtection="1">
      <alignment horizontal="center" vertical="center"/>
      <protection locked="0"/>
    </xf>
    <xf numFmtId="0" fontId="3" fillId="0" borderId="80" xfId="60" applyNumberFormat="1" applyFont="1" applyBorder="1" applyAlignment="1" applyProtection="1">
      <alignment horizontal="center" vertical="center"/>
      <protection locked="0"/>
    </xf>
    <xf numFmtId="176" fontId="3" fillId="0" borderId="46" xfId="60" applyNumberFormat="1" applyFont="1" applyFill="1" applyBorder="1" applyAlignment="1" applyProtection="1">
      <alignment horizontal="right" vertical="center"/>
      <protection locked="0"/>
    </xf>
    <xf numFmtId="0" fontId="3" fillId="0" borderId="46" xfId="60" applyNumberFormat="1" applyFont="1" applyBorder="1" applyAlignment="1" applyProtection="1">
      <alignment horizontal="right" vertical="center"/>
      <protection locked="0"/>
    </xf>
    <xf numFmtId="177" fontId="3" fillId="0" borderId="21" xfId="60" applyNumberFormat="1" applyFont="1" applyBorder="1" applyAlignment="1" applyProtection="1">
      <alignment horizontal="right" vertical="center"/>
      <protection locked="0"/>
    </xf>
    <xf numFmtId="186" fontId="3" fillId="0" borderId="81" xfId="60" applyNumberFormat="1" applyFont="1" applyFill="1" applyBorder="1" applyAlignment="1" applyProtection="1">
      <alignment vertical="center"/>
      <protection locked="0"/>
    </xf>
    <xf numFmtId="0" fontId="9" fillId="0" borderId="82" xfId="60" applyNumberFormat="1" applyFont="1" applyFill="1" applyBorder="1" applyAlignment="1" applyProtection="1">
      <alignment vertical="center" wrapText="1"/>
      <protection locked="0"/>
    </xf>
    <xf numFmtId="176" fontId="3" fillId="0" borderId="83" xfId="0" applyNumberFormat="1" applyFont="1" applyFill="1" applyBorder="1" applyAlignment="1" applyProtection="1">
      <alignment horizontal="right" vertical="center"/>
      <protection locked="0"/>
    </xf>
    <xf numFmtId="176" fontId="3" fillId="0" borderId="20" xfId="60" applyNumberFormat="1" applyFont="1" applyFill="1" applyBorder="1" applyAlignment="1" applyProtection="1">
      <alignment horizontal="right" vertical="center"/>
      <protection locked="0"/>
    </xf>
    <xf numFmtId="177" fontId="3" fillId="0" borderId="22" xfId="60" applyNumberFormat="1" applyFont="1" applyBorder="1" applyAlignment="1" applyProtection="1">
      <alignment horizontal="right" vertical="center"/>
      <protection locked="0"/>
    </xf>
    <xf numFmtId="192" fontId="3" fillId="0" borderId="24" xfId="60" applyNumberFormat="1" applyFont="1" applyFill="1" applyBorder="1" applyAlignment="1" applyProtection="1">
      <alignment horizontal="right" vertical="center"/>
      <protection locked="0"/>
    </xf>
    <xf numFmtId="192" fontId="3" fillId="0" borderId="36" xfId="60" applyNumberFormat="1" applyFont="1" applyFill="1" applyBorder="1" applyAlignment="1" applyProtection="1">
      <alignment horizontal="right" vertical="center"/>
      <protection locked="0"/>
    </xf>
    <xf numFmtId="176" fontId="3" fillId="0" borderId="41" xfId="0" applyNumberFormat="1" applyFont="1" applyFill="1" applyBorder="1" applyAlignment="1" applyProtection="1">
      <alignment horizontal="right" vertical="center"/>
      <protection locked="0"/>
    </xf>
    <xf numFmtId="176" fontId="3" fillId="0" borderId="37" xfId="60" applyNumberFormat="1" applyFont="1" applyFill="1" applyBorder="1" applyAlignment="1" applyProtection="1">
      <alignment horizontal="right" vertical="center"/>
      <protection locked="0"/>
    </xf>
    <xf numFmtId="179" fontId="3" fillId="0" borderId="24" xfId="60" applyNumberFormat="1" applyFont="1" applyFill="1" applyBorder="1" applyAlignment="1" applyProtection="1">
      <alignment vertical="center"/>
      <protection locked="0"/>
    </xf>
    <xf numFmtId="179" fontId="3" fillId="0" borderId="36" xfId="60" applyNumberFormat="1" applyFont="1" applyBorder="1" applyAlignment="1" applyProtection="1">
      <alignment vertical="center"/>
      <protection locked="0"/>
    </xf>
    <xf numFmtId="0" fontId="3" fillId="0" borderId="37" xfId="60" applyNumberFormat="1" applyFont="1" applyFill="1" applyBorder="1" applyAlignment="1" applyProtection="1" quotePrefix="1">
      <alignment vertical="center"/>
      <protection locked="0"/>
    </xf>
    <xf numFmtId="177" fontId="3" fillId="0" borderId="34" xfId="60" applyNumberFormat="1" applyFont="1" applyBorder="1" applyAlignment="1" applyProtection="1">
      <alignment horizontal="right" vertical="center"/>
      <protection locked="0"/>
    </xf>
    <xf numFmtId="186" fontId="3" fillId="0" borderId="84" xfId="60" applyNumberFormat="1" applyFont="1" applyFill="1" applyBorder="1" applyAlignment="1" applyProtection="1">
      <alignment vertical="center"/>
      <protection locked="0"/>
    </xf>
    <xf numFmtId="0" fontId="9" fillId="0" borderId="85" xfId="60" applyNumberFormat="1" applyFont="1" applyFill="1" applyBorder="1" applyAlignment="1" applyProtection="1">
      <alignment vertical="center" wrapText="1"/>
      <protection locked="0"/>
    </xf>
    <xf numFmtId="176" fontId="3" fillId="0" borderId="86" xfId="0" applyNumberFormat="1" applyFont="1" applyFill="1" applyBorder="1" applyAlignment="1" applyProtection="1">
      <alignment horizontal="right" vertical="center"/>
      <protection locked="0"/>
    </xf>
    <xf numFmtId="180" fontId="3" fillId="0" borderId="87" xfId="60" applyNumberFormat="1" applyFont="1" applyFill="1" applyBorder="1" applyAlignment="1" applyProtection="1">
      <alignment vertical="center"/>
      <protection locked="0"/>
    </xf>
    <xf numFmtId="0" fontId="3" fillId="0" borderId="0" xfId="60" applyFont="1" applyAlignment="1" applyProtection="1">
      <alignment horizontal="left" vertical="center"/>
      <protection/>
    </xf>
    <xf numFmtId="0" fontId="3" fillId="0" borderId="85" xfId="60" applyNumberFormat="1" applyFont="1" applyFill="1" applyBorder="1" applyAlignment="1" applyProtection="1">
      <alignment vertical="center" wrapText="1"/>
      <protection locked="0"/>
    </xf>
    <xf numFmtId="179" fontId="3" fillId="0" borderId="36" xfId="60" applyNumberFormat="1" applyFont="1" applyFill="1" applyBorder="1" applyAlignment="1" applyProtection="1">
      <alignment vertical="center"/>
      <protection locked="0"/>
    </xf>
    <xf numFmtId="3" fontId="3" fillId="0" borderId="37" xfId="60" applyNumberFormat="1" applyFont="1" applyFill="1" applyBorder="1" applyAlignment="1" applyProtection="1" quotePrefix="1">
      <alignment vertical="center"/>
      <protection locked="0"/>
    </xf>
    <xf numFmtId="179" fontId="3" fillId="0" borderId="50" xfId="60" applyNumberFormat="1" applyFont="1" applyFill="1" applyBorder="1" applyAlignment="1" applyProtection="1">
      <alignment vertical="center"/>
      <protection locked="0"/>
    </xf>
    <xf numFmtId="192" fontId="3" fillId="0" borderId="45" xfId="60" applyNumberFormat="1" applyFont="1" applyFill="1" applyBorder="1" applyAlignment="1" applyProtection="1">
      <alignment horizontal="right" vertical="center"/>
      <protection locked="0"/>
    </xf>
    <xf numFmtId="186" fontId="3" fillId="0" borderId="48" xfId="60" applyNumberFormat="1" applyFont="1" applyFill="1" applyBorder="1" applyAlignment="1" applyProtection="1">
      <alignment vertical="center"/>
      <protection locked="0"/>
    </xf>
    <xf numFmtId="0" fontId="3" fillId="0" borderId="87" xfId="60" applyNumberFormat="1" applyFont="1" applyFill="1" applyBorder="1" applyAlignment="1" applyProtection="1">
      <alignment vertical="center"/>
      <protection locked="0"/>
    </xf>
    <xf numFmtId="176" fontId="3" fillId="0" borderId="25" xfId="60" applyNumberFormat="1" applyFont="1" applyFill="1" applyBorder="1" applyAlignment="1" applyProtection="1">
      <alignment horizontal="right" vertical="center"/>
      <protection locked="0"/>
    </xf>
    <xf numFmtId="3" fontId="3" fillId="0" borderId="25" xfId="60" applyNumberFormat="1" applyFont="1" applyFill="1" applyBorder="1" applyAlignment="1" applyProtection="1" quotePrefix="1">
      <alignment vertical="center"/>
      <protection locked="0"/>
    </xf>
    <xf numFmtId="186" fontId="3" fillId="0" borderId="88" xfId="60" applyNumberFormat="1" applyFont="1" applyFill="1" applyBorder="1" applyAlignment="1" applyProtection="1">
      <alignment vertical="center"/>
      <protection locked="0"/>
    </xf>
    <xf numFmtId="3" fontId="3" fillId="0" borderId="85" xfId="60" applyNumberFormat="1" applyFont="1" applyFill="1" applyBorder="1" applyAlignment="1" applyProtection="1">
      <alignment horizontal="right" vertical="center"/>
      <protection locked="0"/>
    </xf>
    <xf numFmtId="0" fontId="9" fillId="0" borderId="87" xfId="60" applyNumberFormat="1" applyFont="1" applyFill="1" applyBorder="1" applyAlignment="1" applyProtection="1">
      <alignment vertical="center"/>
      <protection locked="0"/>
    </xf>
    <xf numFmtId="177" fontId="3" fillId="0" borderId="43" xfId="60" applyNumberFormat="1" applyFont="1" applyBorder="1" applyAlignment="1" applyProtection="1">
      <alignment horizontal="right" vertical="center"/>
      <protection locked="0"/>
    </xf>
    <xf numFmtId="186" fontId="3" fillId="0" borderId="79" xfId="60" applyNumberFormat="1" applyFont="1" applyFill="1" applyBorder="1" applyAlignment="1" applyProtection="1">
      <alignment vertical="center"/>
      <protection locked="0"/>
    </xf>
    <xf numFmtId="0" fontId="9" fillId="0" borderId="89" xfId="60" applyNumberFormat="1" applyFont="1" applyFill="1" applyBorder="1" applyAlignment="1" applyProtection="1">
      <alignment vertical="center"/>
      <protection locked="0"/>
    </xf>
    <xf numFmtId="176" fontId="3" fillId="0" borderId="47" xfId="0" applyNumberFormat="1" applyFont="1" applyFill="1" applyBorder="1" applyAlignment="1" applyProtection="1">
      <alignment horizontal="right" vertical="center"/>
      <protection locked="0"/>
    </xf>
    <xf numFmtId="0" fontId="3" fillId="0" borderId="89" xfId="60" applyNumberFormat="1" applyFont="1" applyFill="1" applyBorder="1" applyAlignment="1" applyProtection="1">
      <alignment vertical="center"/>
      <protection locked="0"/>
    </xf>
    <xf numFmtId="3" fontId="3" fillId="0" borderId="46" xfId="60" applyNumberFormat="1" applyFont="1" applyFill="1" applyBorder="1" applyAlignment="1" applyProtection="1" quotePrefix="1">
      <alignment vertical="center"/>
      <protection locked="0"/>
    </xf>
    <xf numFmtId="177" fontId="3" fillId="0" borderId="30" xfId="60" applyNumberFormat="1" applyFont="1" applyBorder="1" applyAlignment="1" applyProtection="1">
      <alignment horizontal="right" vertical="center"/>
      <protection locked="0"/>
    </xf>
    <xf numFmtId="192" fontId="3" fillId="0" borderId="32" xfId="60" applyNumberFormat="1" applyFont="1" applyFill="1" applyBorder="1" applyAlignment="1" applyProtection="1">
      <alignment horizontal="right" vertical="center"/>
      <protection locked="0"/>
    </xf>
    <xf numFmtId="186" fontId="3" fillId="0" borderId="90" xfId="60" applyNumberFormat="1" applyFont="1" applyFill="1" applyBorder="1" applyAlignment="1" applyProtection="1">
      <alignment vertical="center"/>
      <protection locked="0"/>
    </xf>
    <xf numFmtId="0" fontId="3" fillId="0" borderId="91" xfId="60" applyNumberFormat="1" applyFont="1" applyFill="1" applyBorder="1" applyAlignment="1" applyProtection="1" quotePrefix="1">
      <alignment vertical="center"/>
      <protection locked="0"/>
    </xf>
    <xf numFmtId="176" fontId="3" fillId="0" borderId="92" xfId="0" applyNumberFormat="1" applyFont="1" applyFill="1" applyBorder="1" applyAlignment="1" applyProtection="1">
      <alignment horizontal="right" vertical="center"/>
      <protection locked="0"/>
    </xf>
    <xf numFmtId="176" fontId="3" fillId="0" borderId="33" xfId="60" applyNumberFormat="1" applyFont="1" applyFill="1" applyBorder="1" applyAlignment="1" applyProtection="1">
      <alignment horizontal="right" vertical="center"/>
      <protection locked="0"/>
    </xf>
    <xf numFmtId="179" fontId="3" fillId="0" borderId="32" xfId="60" applyNumberFormat="1" applyFont="1" applyFill="1" applyBorder="1" applyAlignment="1" applyProtection="1">
      <alignment vertical="center"/>
      <protection locked="0"/>
    </xf>
    <xf numFmtId="3" fontId="3" fillId="0" borderId="33" xfId="60" applyNumberFormat="1" applyFont="1" applyFill="1" applyBorder="1" applyAlignment="1" applyProtection="1" quotePrefix="1">
      <alignment vertical="center"/>
      <protection locked="0"/>
    </xf>
    <xf numFmtId="177" fontId="3" fillId="0" borderId="13" xfId="60" applyNumberFormat="1" applyFont="1" applyBorder="1" applyAlignment="1" applyProtection="1">
      <alignment horizontal="right" vertical="center"/>
      <protection locked="0"/>
    </xf>
    <xf numFmtId="186" fontId="3" fillId="0" borderId="93" xfId="60" applyNumberFormat="1" applyFont="1" applyFill="1" applyBorder="1" applyAlignment="1" applyProtection="1">
      <alignment vertical="center"/>
      <protection locked="0"/>
    </xf>
    <xf numFmtId="192" fontId="3" fillId="0" borderId="50" xfId="60" applyNumberFormat="1" applyFont="1" applyFill="1" applyBorder="1" applyAlignment="1" applyProtection="1">
      <alignment horizontal="right" vertical="center"/>
      <protection locked="0"/>
    </xf>
    <xf numFmtId="0" fontId="3" fillId="0" borderId="94" xfId="60" applyNumberFormat="1" applyFont="1" applyFill="1" applyBorder="1" applyAlignment="1" applyProtection="1">
      <alignment vertical="center"/>
      <protection locked="0"/>
    </xf>
    <xf numFmtId="176" fontId="3" fillId="0" borderId="95" xfId="0" applyNumberFormat="1" applyFont="1" applyFill="1" applyBorder="1" applyAlignment="1" applyProtection="1">
      <alignment horizontal="right" vertical="center"/>
      <protection locked="0"/>
    </xf>
    <xf numFmtId="176" fontId="3" fillId="0" borderId="51" xfId="60" applyNumberFormat="1" applyFont="1" applyFill="1" applyBorder="1" applyAlignment="1" applyProtection="1">
      <alignment horizontal="right" vertical="center"/>
      <protection locked="0"/>
    </xf>
    <xf numFmtId="177" fontId="15" fillId="0" borderId="22" xfId="60" applyNumberFormat="1" applyFont="1" applyFill="1" applyBorder="1" applyAlignment="1" applyProtection="1">
      <alignment vertical="center"/>
      <protection locked="0"/>
    </xf>
    <xf numFmtId="0" fontId="3" fillId="0" borderId="85" xfId="60" applyNumberFormat="1" applyFont="1" applyFill="1" applyBorder="1" applyAlignment="1" applyProtection="1">
      <alignment vertical="center"/>
      <protection locked="0"/>
    </xf>
    <xf numFmtId="3" fontId="3" fillId="0" borderId="87" xfId="60" applyNumberFormat="1" applyFont="1" applyFill="1" applyBorder="1" applyAlignment="1" applyProtection="1">
      <alignment vertical="center"/>
      <protection locked="0"/>
    </xf>
    <xf numFmtId="0" fontId="3" fillId="0" borderId="24" xfId="60" applyNumberFormat="1" applyFont="1" applyFill="1" applyBorder="1" applyAlignment="1" applyProtection="1">
      <alignment horizontal="right" vertical="center"/>
      <protection locked="0"/>
    </xf>
    <xf numFmtId="0" fontId="11" fillId="0" borderId="87" xfId="60" applyNumberFormat="1" applyFont="1" applyFill="1" applyBorder="1" applyAlignment="1" applyProtection="1">
      <alignment vertical="center"/>
      <protection locked="0"/>
    </xf>
    <xf numFmtId="177" fontId="15" fillId="0" borderId="34" xfId="60" applyNumberFormat="1" applyFont="1" applyFill="1" applyBorder="1" applyAlignment="1" applyProtection="1">
      <alignment vertical="center"/>
      <protection locked="0"/>
    </xf>
    <xf numFmtId="0" fontId="15" fillId="0" borderId="36" xfId="60" applyNumberFormat="1" applyFont="1" applyFill="1" applyBorder="1" applyAlignment="1" applyProtection="1" quotePrefix="1">
      <alignment horizontal="right" vertical="center"/>
      <protection locked="0"/>
    </xf>
    <xf numFmtId="0" fontId="15" fillId="0" borderId="89" xfId="60" applyNumberFormat="1" applyFont="1" applyFill="1" applyBorder="1" applyAlignment="1" applyProtection="1" quotePrefix="1">
      <alignment vertical="center"/>
      <protection locked="0"/>
    </xf>
    <xf numFmtId="0" fontId="9" fillId="0" borderId="82" xfId="60" applyNumberFormat="1" applyFont="1" applyFill="1" applyBorder="1" applyAlignment="1" applyProtection="1">
      <alignment vertical="center"/>
      <protection locked="0"/>
    </xf>
    <xf numFmtId="2" fontId="3" fillId="0" borderId="87" xfId="60" applyNumberFormat="1" applyFont="1" applyFill="1" applyBorder="1" applyAlignment="1" applyProtection="1">
      <alignment horizontal="left" vertical="center" wrapText="1"/>
      <protection locked="0"/>
    </xf>
    <xf numFmtId="2" fontId="3" fillId="0" borderId="87" xfId="60" applyNumberFormat="1" applyFont="1" applyFill="1" applyBorder="1" applyAlignment="1" applyProtection="1" quotePrefix="1">
      <alignment horizontal="left" vertical="center"/>
      <protection locked="0"/>
    </xf>
    <xf numFmtId="2" fontId="3" fillId="0" borderId="87" xfId="60" applyNumberFormat="1" applyFont="1" applyFill="1" applyBorder="1" applyAlignment="1" applyProtection="1">
      <alignment horizontal="left" vertical="center"/>
      <protection locked="0"/>
    </xf>
    <xf numFmtId="2" fontId="3" fillId="0" borderId="85" xfId="60" applyNumberFormat="1" applyFont="1" applyFill="1" applyBorder="1" applyAlignment="1" applyProtection="1">
      <alignment horizontal="left" vertical="center"/>
      <protection locked="0"/>
    </xf>
    <xf numFmtId="0" fontId="3" fillId="0" borderId="36" xfId="60" applyNumberFormat="1" applyFont="1" applyFill="1" applyBorder="1" applyAlignment="1" applyProtection="1">
      <alignment horizontal="right" vertical="center"/>
      <protection locked="0"/>
    </xf>
    <xf numFmtId="176" fontId="3" fillId="0" borderId="45" xfId="0" applyNumberFormat="1" applyFont="1" applyFill="1" applyBorder="1" applyAlignment="1" applyProtection="1">
      <alignment horizontal="right" vertical="center"/>
      <protection locked="0"/>
    </xf>
    <xf numFmtId="0" fontId="9" fillId="0" borderId="89" xfId="60" applyNumberFormat="1" applyFont="1" applyFill="1" applyBorder="1" applyAlignment="1" applyProtection="1">
      <alignment vertical="center" wrapText="1"/>
      <protection locked="0"/>
    </xf>
    <xf numFmtId="0" fontId="3" fillId="0" borderId="96" xfId="60" applyNumberFormat="1" applyFont="1" applyBorder="1" applyAlignment="1" applyProtection="1">
      <alignment horizontal="center" vertical="center"/>
      <protection locked="0"/>
    </xf>
    <xf numFmtId="177" fontId="3" fillId="0" borderId="96" xfId="60" applyNumberFormat="1" applyFont="1" applyBorder="1" applyAlignment="1" applyProtection="1">
      <alignment horizontal="right" vertical="center"/>
      <protection locked="0"/>
    </xf>
    <xf numFmtId="192" fontId="3" fillId="0" borderId="97" xfId="60" applyNumberFormat="1" applyFont="1" applyFill="1" applyBorder="1" applyAlignment="1" applyProtection="1">
      <alignment horizontal="right" vertical="center"/>
      <protection locked="0"/>
    </xf>
    <xf numFmtId="186" fontId="3" fillId="0" borderId="98" xfId="60" applyNumberFormat="1" applyFont="1" applyFill="1" applyBorder="1" applyAlignment="1" applyProtection="1">
      <alignment vertical="center"/>
      <protection locked="0"/>
    </xf>
    <xf numFmtId="177" fontId="3" fillId="0" borderId="96" xfId="60" applyNumberFormat="1" applyFont="1" applyFill="1" applyBorder="1" applyAlignment="1" applyProtection="1">
      <alignment vertical="center"/>
      <protection locked="0"/>
    </xf>
    <xf numFmtId="193" fontId="3" fillId="0" borderId="97" xfId="60" applyNumberFormat="1" applyFont="1" applyFill="1" applyBorder="1" applyAlignment="1" applyProtection="1">
      <alignment horizontal="right" vertical="center"/>
      <protection locked="0"/>
    </xf>
    <xf numFmtId="0" fontId="9" fillId="0" borderId="99" xfId="60" applyNumberFormat="1" applyFont="1" applyFill="1" applyBorder="1" applyAlignment="1" applyProtection="1">
      <alignment vertical="center" wrapText="1"/>
      <protection locked="0"/>
    </xf>
    <xf numFmtId="176" fontId="3" fillId="0" borderId="100" xfId="0" applyNumberFormat="1" applyFont="1" applyFill="1" applyBorder="1" applyAlignment="1" applyProtection="1">
      <alignment horizontal="right" vertical="center"/>
      <protection locked="0"/>
    </xf>
    <xf numFmtId="176" fontId="3" fillId="0" borderId="101" xfId="60" applyNumberFormat="1" applyFont="1" applyFill="1" applyBorder="1" applyAlignment="1" applyProtection="1">
      <alignment horizontal="right" vertical="center"/>
      <protection locked="0"/>
    </xf>
    <xf numFmtId="179" fontId="3" fillId="0" borderId="99" xfId="60" applyNumberFormat="1" applyFont="1" applyFill="1" applyBorder="1" applyAlignment="1" applyProtection="1">
      <alignment vertical="center"/>
      <protection locked="0"/>
    </xf>
    <xf numFmtId="179" fontId="3" fillId="0" borderId="97" xfId="60" applyNumberFormat="1" applyFont="1" applyFill="1" applyBorder="1" applyAlignment="1" applyProtection="1">
      <alignment vertical="center"/>
      <protection locked="0"/>
    </xf>
    <xf numFmtId="3" fontId="3" fillId="0" borderId="101" xfId="60" applyNumberFormat="1" applyFont="1" applyFill="1" applyBorder="1" applyAlignment="1" applyProtection="1" quotePrefix="1">
      <alignment vertical="center"/>
      <protection locked="0"/>
    </xf>
    <xf numFmtId="180" fontId="3" fillId="0" borderId="31" xfId="60" applyNumberFormat="1" applyFont="1" applyFill="1" applyBorder="1" applyAlignment="1" applyProtection="1">
      <alignment vertical="center"/>
      <protection locked="0"/>
    </xf>
    <xf numFmtId="186" fontId="3" fillId="0" borderId="48" xfId="60" applyNumberFormat="1" applyFont="1" applyFill="1" applyBorder="1" applyAlignment="1" applyProtection="1">
      <alignment horizontal="right" vertical="center"/>
      <protection locked="0"/>
    </xf>
    <xf numFmtId="179" fontId="3" fillId="0" borderId="24" xfId="60" applyNumberFormat="1" applyFont="1" applyBorder="1" applyAlignment="1" applyProtection="1">
      <alignment vertical="center"/>
      <protection locked="0"/>
    </xf>
    <xf numFmtId="179" fontId="3" fillId="0" borderId="102" xfId="60" applyNumberFormat="1" applyFont="1" applyFill="1" applyBorder="1" applyAlignment="1" applyProtection="1">
      <alignment vertical="center"/>
      <protection locked="0"/>
    </xf>
    <xf numFmtId="179" fontId="3" fillId="0" borderId="102" xfId="60" applyNumberFormat="1" applyFont="1" applyBorder="1" applyAlignment="1" applyProtection="1">
      <alignment vertical="center"/>
      <protection locked="0"/>
    </xf>
    <xf numFmtId="0" fontId="3" fillId="0" borderId="103" xfId="60" applyNumberFormat="1" applyFont="1" applyFill="1" applyBorder="1" applyAlignment="1" applyProtection="1" quotePrefix="1">
      <alignment vertical="center"/>
      <protection locked="0"/>
    </xf>
    <xf numFmtId="186" fontId="3" fillId="0" borderId="79" xfId="60" applyNumberFormat="1" applyFont="1" applyFill="1" applyBorder="1" applyAlignment="1" applyProtection="1">
      <alignment horizontal="right" vertical="center"/>
      <protection locked="0"/>
    </xf>
    <xf numFmtId="0" fontId="3" fillId="0" borderId="45" xfId="60" applyNumberFormat="1" applyFont="1" applyFill="1" applyBorder="1" applyAlignment="1" applyProtection="1">
      <alignment horizontal="right" vertical="center"/>
      <protection locked="0"/>
    </xf>
    <xf numFmtId="179" fontId="3" fillId="0" borderId="45" xfId="60" applyNumberFormat="1" applyFont="1" applyFill="1" applyBorder="1" applyAlignment="1">
      <alignment vertical="center"/>
      <protection/>
    </xf>
    <xf numFmtId="182" fontId="3" fillId="0" borderId="25" xfId="60" applyNumberFormat="1" applyFont="1" applyFill="1" applyBorder="1" applyAlignment="1" applyProtection="1">
      <alignment horizontal="right" vertical="center"/>
      <protection locked="0"/>
    </xf>
    <xf numFmtId="3" fontId="3" fillId="0" borderId="103" xfId="60" applyNumberFormat="1" applyFont="1" applyFill="1" applyBorder="1" applyAlignment="1" applyProtection="1" quotePrefix="1">
      <alignment vertical="center"/>
      <protection locked="0"/>
    </xf>
    <xf numFmtId="193" fontId="3" fillId="0" borderId="24" xfId="60" applyNumberFormat="1" applyFont="1" applyFill="1" applyBorder="1" applyAlignment="1" applyProtection="1">
      <alignment horizontal="right" vertical="center"/>
      <protection locked="0"/>
    </xf>
    <xf numFmtId="179" fontId="3" fillId="0" borderId="45" xfId="60" applyNumberFormat="1" applyFont="1" applyBorder="1" applyAlignment="1" applyProtection="1">
      <alignment vertical="center"/>
      <protection locked="0"/>
    </xf>
    <xf numFmtId="177" fontId="3" fillId="0" borderId="42" xfId="60" applyNumberFormat="1" applyFont="1" applyBorder="1" applyAlignment="1" applyProtection="1">
      <alignment horizontal="right" vertical="center"/>
      <protection locked="0"/>
    </xf>
    <xf numFmtId="186" fontId="3" fillId="0" borderId="104" xfId="60" applyNumberFormat="1" applyFont="1" applyFill="1" applyBorder="1" applyAlignment="1" applyProtection="1">
      <alignment horizontal="right" vertical="center"/>
      <protection locked="0"/>
    </xf>
    <xf numFmtId="176" fontId="3" fillId="0" borderId="105" xfId="0" applyNumberFormat="1" applyFont="1" applyFill="1" applyBorder="1" applyAlignment="1" applyProtection="1">
      <alignment horizontal="right" vertical="center"/>
      <protection locked="0"/>
    </xf>
    <xf numFmtId="176" fontId="3" fillId="0" borderId="40" xfId="60" applyNumberFormat="1" applyFont="1" applyFill="1" applyBorder="1" applyAlignment="1" applyProtection="1">
      <alignment horizontal="right" vertical="center"/>
      <protection locked="0"/>
    </xf>
    <xf numFmtId="192" fontId="3" fillId="0" borderId="78" xfId="60" applyNumberFormat="1" applyFont="1" applyFill="1" applyBorder="1" applyAlignment="1" applyProtection="1">
      <alignment horizontal="right" vertical="center"/>
      <protection locked="0"/>
    </xf>
    <xf numFmtId="0" fontId="3" fillId="0" borderId="82" xfId="60" applyNumberFormat="1" applyFont="1" applyFill="1" applyBorder="1" applyAlignment="1" applyProtection="1">
      <alignment vertical="center"/>
      <protection locked="0"/>
    </xf>
    <xf numFmtId="179" fontId="3" fillId="0" borderId="24" xfId="60" applyNumberFormat="1" applyFont="1" applyFill="1" applyBorder="1" applyAlignment="1">
      <alignment vertical="center"/>
      <protection/>
    </xf>
    <xf numFmtId="3" fontId="3" fillId="0" borderId="46" xfId="60" applyNumberFormat="1" applyFont="1" applyFill="1" applyBorder="1" applyAlignment="1" applyProtection="1">
      <alignment vertical="center"/>
      <protection locked="0"/>
    </xf>
    <xf numFmtId="186" fontId="3" fillId="0" borderId="81" xfId="60" applyNumberFormat="1" applyFont="1" applyFill="1" applyBorder="1" applyAlignment="1" applyProtection="1">
      <alignment horizontal="right" vertical="center"/>
      <protection locked="0"/>
    </xf>
    <xf numFmtId="0" fontId="3" fillId="0" borderId="19" xfId="60" applyNumberFormat="1" applyFont="1" applyFill="1" applyBorder="1" applyAlignment="1" applyProtection="1">
      <alignment horizontal="right" vertical="center"/>
      <protection locked="0"/>
    </xf>
    <xf numFmtId="3" fontId="3" fillId="0" borderId="20" xfId="60" applyNumberFormat="1" applyFont="1" applyFill="1" applyBorder="1" applyAlignment="1" applyProtection="1">
      <alignment vertical="center"/>
      <protection locked="0"/>
    </xf>
    <xf numFmtId="177" fontId="3" fillId="0" borderId="26" xfId="60" applyNumberFormat="1" applyFont="1" applyBorder="1" applyAlignment="1" applyProtection="1">
      <alignment horizontal="right" vertical="center"/>
      <protection locked="0"/>
    </xf>
    <xf numFmtId="186" fontId="3" fillId="0" borderId="106" xfId="60" applyNumberFormat="1" applyFont="1" applyFill="1" applyBorder="1" applyAlignment="1" applyProtection="1">
      <alignment horizontal="right" vertical="center"/>
      <protection locked="0"/>
    </xf>
    <xf numFmtId="192" fontId="3" fillId="0" borderId="28" xfId="60" applyNumberFormat="1" applyFont="1" applyFill="1" applyBorder="1" applyAlignment="1" applyProtection="1">
      <alignment horizontal="right" vertical="center"/>
      <protection locked="0"/>
    </xf>
    <xf numFmtId="0" fontId="3" fillId="0" borderId="107" xfId="60" applyNumberFormat="1" applyFont="1" applyFill="1" applyBorder="1" applyAlignment="1" applyProtection="1">
      <alignment vertical="center"/>
      <protection locked="0"/>
    </xf>
    <xf numFmtId="176" fontId="3" fillId="0" borderId="108" xfId="0" applyNumberFormat="1" applyFont="1" applyFill="1" applyBorder="1" applyAlignment="1" applyProtection="1">
      <alignment horizontal="right" vertical="center"/>
      <protection locked="0"/>
    </xf>
    <xf numFmtId="176" fontId="3" fillId="0" borderId="29" xfId="60" applyNumberFormat="1" applyFont="1" applyFill="1" applyBorder="1" applyAlignment="1" applyProtection="1">
      <alignment horizontal="right" vertical="center"/>
      <protection locked="0"/>
    </xf>
    <xf numFmtId="179" fontId="3" fillId="0" borderId="28" xfId="60" applyNumberFormat="1" applyFont="1" applyFill="1" applyBorder="1" applyAlignment="1" applyProtection="1">
      <alignment vertical="center"/>
      <protection locked="0"/>
    </xf>
    <xf numFmtId="3" fontId="3" fillId="0" borderId="29" xfId="60" applyNumberFormat="1" applyFont="1" applyFill="1" applyBorder="1" applyAlignment="1" applyProtection="1" quotePrefix="1">
      <alignment vertical="center"/>
      <protection locked="0"/>
    </xf>
    <xf numFmtId="0" fontId="3" fillId="0" borderId="91" xfId="60" applyNumberFormat="1" applyFont="1" applyFill="1" applyBorder="1" applyAlignment="1" applyProtection="1">
      <alignment vertical="center"/>
      <protection locked="0"/>
    </xf>
    <xf numFmtId="179" fontId="3" fillId="0" borderId="32" xfId="60" applyNumberFormat="1" applyFont="1" applyBorder="1" applyAlignment="1" applyProtection="1">
      <alignment vertical="center"/>
      <protection locked="0"/>
    </xf>
    <xf numFmtId="0" fontId="3" fillId="0" borderId="33" xfId="60" applyNumberFormat="1" applyFont="1" applyFill="1" applyBorder="1" applyAlignment="1" applyProtection="1" quotePrefix="1">
      <alignment vertical="center"/>
      <protection locked="0"/>
    </xf>
    <xf numFmtId="179" fontId="3" fillId="0" borderId="95" xfId="60" applyNumberFormat="1" applyFont="1" applyFill="1" applyBorder="1" applyAlignment="1" applyProtection="1">
      <alignment vertical="center"/>
      <protection locked="0"/>
    </xf>
    <xf numFmtId="179" fontId="3" fillId="0" borderId="41" xfId="60" applyNumberFormat="1" applyFont="1" applyFill="1" applyBorder="1" applyAlignment="1" applyProtection="1">
      <alignment vertical="center"/>
      <protection locked="0"/>
    </xf>
    <xf numFmtId="0" fontId="3" fillId="0" borderId="59" xfId="60" applyNumberFormat="1" applyFont="1" applyBorder="1" applyAlignment="1" applyProtection="1">
      <alignment horizontal="center" vertical="center" wrapText="1"/>
      <protection locked="0"/>
    </xf>
    <xf numFmtId="2" fontId="3" fillId="0" borderId="89" xfId="60" applyNumberFormat="1" applyFont="1" applyFill="1" applyBorder="1" applyAlignment="1" applyProtection="1">
      <alignment horizontal="left" vertical="center"/>
      <protection locked="0"/>
    </xf>
    <xf numFmtId="186" fontId="3" fillId="0" borderId="104" xfId="60" applyNumberFormat="1" applyFont="1" applyFill="1" applyBorder="1" applyAlignment="1" applyProtection="1">
      <alignment vertical="center"/>
      <protection locked="0"/>
    </xf>
    <xf numFmtId="0" fontId="3" fillId="0" borderId="80" xfId="60" applyNumberFormat="1" applyFont="1" applyFill="1" applyBorder="1" applyAlignment="1" applyProtection="1">
      <alignment vertical="center"/>
      <protection locked="0"/>
    </xf>
    <xf numFmtId="179" fontId="3" fillId="0" borderId="39" xfId="60" applyNumberFormat="1" applyFont="1" applyFill="1" applyBorder="1" applyAlignment="1" applyProtection="1">
      <alignment vertical="center"/>
      <protection locked="0"/>
    </xf>
    <xf numFmtId="186" fontId="3" fillId="0" borderId="106" xfId="60" applyNumberFormat="1" applyFont="1" applyFill="1" applyBorder="1" applyAlignment="1" applyProtection="1">
      <alignment vertical="center"/>
      <protection locked="0"/>
    </xf>
    <xf numFmtId="177" fontId="3" fillId="0" borderId="30" xfId="60" applyNumberFormat="1" applyFont="1" applyFill="1" applyBorder="1" applyAlignment="1" applyProtection="1">
      <alignment horizontal="right" vertical="center"/>
      <protection locked="0"/>
    </xf>
    <xf numFmtId="177" fontId="3" fillId="0" borderId="22" xfId="60" applyNumberFormat="1" applyFont="1" applyFill="1" applyBorder="1" applyAlignment="1" applyProtection="1">
      <alignment horizontal="right" vertical="center"/>
      <protection locked="0"/>
    </xf>
    <xf numFmtId="0" fontId="3" fillId="0" borderId="87" xfId="60" applyNumberFormat="1" applyFont="1" applyFill="1" applyBorder="1" applyAlignment="1" applyProtection="1">
      <alignment horizontal="left" vertical="center"/>
      <protection locked="0"/>
    </xf>
    <xf numFmtId="0" fontId="9" fillId="0" borderId="87" xfId="60" applyNumberFormat="1" applyFont="1" applyFill="1" applyBorder="1" applyAlignment="1" applyProtection="1" quotePrefix="1">
      <alignment vertical="center" wrapText="1"/>
      <protection locked="0"/>
    </xf>
    <xf numFmtId="0" fontId="3" fillId="0" borderId="87" xfId="60" applyNumberFormat="1" applyFont="1" applyFill="1" applyBorder="1" applyAlignment="1" applyProtection="1" quotePrefix="1">
      <alignment vertical="center" wrapText="1"/>
      <protection locked="0"/>
    </xf>
    <xf numFmtId="177" fontId="3" fillId="0" borderId="43" xfId="60" applyNumberFormat="1" applyFont="1" applyFill="1" applyBorder="1" applyAlignment="1" applyProtection="1">
      <alignment horizontal="right" vertical="center"/>
      <protection locked="0"/>
    </xf>
    <xf numFmtId="0" fontId="3" fillId="0" borderId="89" xfId="60" applyNumberFormat="1" applyFont="1" applyFill="1" applyBorder="1" applyAlignment="1" applyProtection="1" quotePrefix="1">
      <alignment vertical="center" shrinkToFit="1"/>
      <protection locked="0"/>
    </xf>
    <xf numFmtId="3" fontId="3" fillId="0" borderId="40" xfId="60" applyNumberFormat="1" applyFont="1" applyFill="1" applyBorder="1" applyAlignment="1" applyProtection="1">
      <alignment vertical="center"/>
      <protection locked="0"/>
    </xf>
    <xf numFmtId="179" fontId="3" fillId="0" borderId="83" xfId="60" applyNumberFormat="1" applyFont="1" applyFill="1" applyBorder="1" applyAlignment="1" applyProtection="1">
      <alignment vertical="center"/>
      <protection locked="0"/>
    </xf>
    <xf numFmtId="0" fontId="3" fillId="0" borderId="24" xfId="60" applyNumberFormat="1" applyFont="1" applyFill="1" applyBorder="1" applyAlignment="1" applyProtection="1">
      <alignment vertical="center"/>
      <protection locked="0"/>
    </xf>
    <xf numFmtId="177" fontId="3" fillId="0" borderId="34" xfId="60" applyNumberFormat="1" applyFont="1" applyFill="1" applyBorder="1" applyAlignment="1" applyProtection="1">
      <alignment horizontal="right" vertical="center"/>
      <protection locked="0"/>
    </xf>
    <xf numFmtId="177" fontId="3" fillId="0" borderId="42" xfId="60" applyNumberFormat="1" applyFont="1" applyFill="1" applyBorder="1" applyAlignment="1" applyProtection="1">
      <alignment horizontal="right" vertical="center"/>
      <protection locked="0"/>
    </xf>
    <xf numFmtId="177" fontId="3" fillId="0" borderId="21" xfId="60" applyNumberFormat="1" applyFont="1" applyFill="1" applyBorder="1" applyAlignment="1" applyProtection="1">
      <alignment horizontal="right" vertical="center"/>
      <protection locked="0"/>
    </xf>
    <xf numFmtId="0" fontId="3" fillId="0" borderId="85" xfId="60" applyNumberFormat="1" applyFont="1" applyFill="1" applyBorder="1" applyAlignment="1" applyProtection="1" quotePrefix="1">
      <alignment vertical="center"/>
      <protection locked="0"/>
    </xf>
    <xf numFmtId="0" fontId="3" fillId="0" borderId="89" xfId="60" applyNumberFormat="1" applyFont="1" applyFill="1" applyBorder="1" applyAlignment="1" applyProtection="1" quotePrefix="1">
      <alignment vertical="center" wrapText="1"/>
      <protection locked="0"/>
    </xf>
    <xf numFmtId="182" fontId="3" fillId="0" borderId="47" xfId="0" applyNumberFormat="1" applyFont="1" applyFill="1" applyBorder="1" applyAlignment="1" applyProtection="1">
      <alignment horizontal="right" vertical="center"/>
      <protection locked="0"/>
    </xf>
    <xf numFmtId="0" fontId="3" fillId="0" borderId="51" xfId="60" applyNumberFormat="1" applyFont="1" applyBorder="1" applyAlignment="1" applyProtection="1" quotePrefix="1">
      <alignment vertical="center"/>
      <protection locked="0"/>
    </xf>
    <xf numFmtId="179" fontId="3" fillId="0" borderId="24" xfId="60" applyNumberFormat="1" applyFont="1" applyFill="1" applyBorder="1" applyAlignment="1" applyProtection="1" quotePrefix="1">
      <alignment vertical="center"/>
      <protection locked="0"/>
    </xf>
    <xf numFmtId="177" fontId="3" fillId="0" borderId="14" xfId="60" applyNumberFormat="1" applyFont="1" applyBorder="1" applyAlignment="1" applyProtection="1">
      <alignment horizontal="right" vertical="center"/>
      <protection locked="0"/>
    </xf>
    <xf numFmtId="186" fontId="3" fillId="0" borderId="57" xfId="60" applyNumberFormat="1" applyFont="1" applyFill="1" applyBorder="1" applyAlignment="1" applyProtection="1">
      <alignment vertical="center"/>
      <protection locked="0"/>
    </xf>
    <xf numFmtId="177" fontId="3" fillId="0" borderId="14" xfId="60" applyNumberFormat="1" applyFont="1" applyFill="1" applyBorder="1" applyAlignment="1" applyProtection="1">
      <alignment vertical="center"/>
      <protection locked="0"/>
    </xf>
    <xf numFmtId="192" fontId="3" fillId="0" borderId="109" xfId="60" applyNumberFormat="1" applyFont="1" applyFill="1" applyBorder="1" applyAlignment="1" applyProtection="1">
      <alignment horizontal="right" vertical="center"/>
      <protection locked="0"/>
    </xf>
    <xf numFmtId="0" fontId="3" fillId="0" borderId="110" xfId="60" applyNumberFormat="1" applyFont="1" applyFill="1" applyBorder="1" applyAlignment="1" applyProtection="1">
      <alignment vertical="center"/>
      <protection locked="0"/>
    </xf>
    <xf numFmtId="176" fontId="3" fillId="0" borderId="111" xfId="0" applyNumberFormat="1" applyFont="1" applyFill="1" applyBorder="1" applyAlignment="1" applyProtection="1">
      <alignment horizontal="right" vertical="center"/>
      <protection locked="0"/>
    </xf>
    <xf numFmtId="176" fontId="3" fillId="0" borderId="112" xfId="60" applyNumberFormat="1" applyFont="1" applyFill="1" applyBorder="1" applyAlignment="1" applyProtection="1">
      <alignment horizontal="right" vertical="center"/>
      <protection locked="0"/>
    </xf>
    <xf numFmtId="179" fontId="3" fillId="0" borderId="109" xfId="60" applyNumberFormat="1" applyFont="1" applyFill="1" applyBorder="1" applyAlignment="1" applyProtection="1">
      <alignment vertical="center"/>
      <protection locked="0"/>
    </xf>
    <xf numFmtId="0" fontId="3" fillId="0" borderId="112" xfId="60" applyNumberFormat="1" applyFont="1" applyBorder="1" applyAlignment="1" applyProtection="1" quotePrefix="1">
      <alignment vertical="center"/>
      <protection locked="0"/>
    </xf>
    <xf numFmtId="3" fontId="3" fillId="0" borderId="37" xfId="60" applyNumberFormat="1" applyFont="1" applyFill="1" applyBorder="1" applyAlignment="1" applyProtection="1">
      <alignment vertical="center"/>
      <protection locked="0"/>
    </xf>
    <xf numFmtId="0" fontId="3" fillId="0" borderId="50" xfId="60" applyNumberFormat="1" applyFont="1" applyFill="1" applyBorder="1" applyAlignment="1" applyProtection="1">
      <alignment horizontal="right" vertical="center"/>
      <protection locked="0"/>
    </xf>
    <xf numFmtId="3" fontId="3" fillId="0" borderId="51" xfId="60" applyNumberFormat="1" applyFont="1" applyFill="1" applyBorder="1" applyAlignment="1" applyProtection="1">
      <alignment vertical="center"/>
      <protection locked="0"/>
    </xf>
    <xf numFmtId="177" fontId="3" fillId="0" borderId="30" xfId="60" applyNumberFormat="1" applyFont="1" applyFill="1" applyBorder="1" applyAlignment="1" applyProtection="1">
      <alignment horizontal="center" vertical="center"/>
      <protection locked="0"/>
    </xf>
    <xf numFmtId="177" fontId="3" fillId="0" borderId="90" xfId="60" applyNumberFormat="1" applyFont="1" applyFill="1" applyBorder="1" applyAlignment="1" applyProtection="1" quotePrefix="1">
      <alignment horizontal="left" vertical="center"/>
      <protection locked="0"/>
    </xf>
    <xf numFmtId="196" fontId="3" fillId="0" borderId="91" xfId="60" applyNumberFormat="1" applyFont="1" applyFill="1" applyBorder="1" applyAlignment="1" applyProtection="1">
      <alignment vertical="center"/>
      <protection locked="0"/>
    </xf>
    <xf numFmtId="192" fontId="3" fillId="0" borderId="45" xfId="60" applyNumberFormat="1" applyFont="1" applyFill="1" applyBorder="1" applyAlignment="1" applyProtection="1">
      <alignment vertical="center"/>
      <protection locked="0"/>
    </xf>
    <xf numFmtId="182" fontId="3" fillId="0" borderId="46" xfId="60" applyNumberFormat="1" applyFont="1" applyFill="1" applyBorder="1" applyAlignment="1" applyProtection="1">
      <alignment horizontal="right" vertical="center"/>
      <protection locked="0"/>
    </xf>
    <xf numFmtId="192" fontId="3" fillId="0" borderId="24" xfId="60" applyNumberFormat="1" applyFont="1" applyFill="1" applyBorder="1" applyAlignment="1" applyProtection="1">
      <alignment vertical="center"/>
      <protection locked="0"/>
    </xf>
    <xf numFmtId="192" fontId="9" fillId="0" borderId="48" xfId="60" applyNumberFormat="1" applyFont="1" applyFill="1" applyBorder="1" applyAlignment="1" applyProtection="1">
      <alignment horizontal="left" vertical="center"/>
      <protection locked="0"/>
    </xf>
    <xf numFmtId="196" fontId="3" fillId="0" borderId="87" xfId="60" applyNumberFormat="1" applyFont="1" applyFill="1" applyBorder="1" applyAlignment="1" applyProtection="1">
      <alignment vertical="center"/>
      <protection locked="0"/>
    </xf>
    <xf numFmtId="177" fontId="3" fillId="0" borderId="22" xfId="60" applyNumberFormat="1" applyFont="1" applyFill="1" applyBorder="1" applyAlignment="1" applyProtection="1">
      <alignment horizontal="center" vertical="center"/>
      <protection locked="0"/>
    </xf>
    <xf numFmtId="177" fontId="3" fillId="0" borderId="87" xfId="60" applyNumberFormat="1" applyFont="1" applyFill="1" applyBorder="1" applyAlignment="1" applyProtection="1">
      <alignment horizontal="center" vertical="center"/>
      <protection locked="0"/>
    </xf>
    <xf numFmtId="0" fontId="3" fillId="0" borderId="58" xfId="60" applyNumberFormat="1" applyFont="1" applyBorder="1" applyAlignment="1" applyProtection="1">
      <alignment horizontal="center" vertical="center" shrinkToFit="1"/>
      <protection locked="0"/>
    </xf>
    <xf numFmtId="177" fontId="3" fillId="0" borderId="22" xfId="60" applyNumberFormat="1" applyFont="1" applyFill="1" applyBorder="1" applyAlignment="1" applyProtection="1">
      <alignment vertical="center" wrapText="1"/>
      <protection locked="0"/>
    </xf>
    <xf numFmtId="196" fontId="9" fillId="0" borderId="87" xfId="60" applyNumberFormat="1" applyFont="1" applyFill="1" applyBorder="1" applyAlignment="1" applyProtection="1">
      <alignment vertical="center" wrapText="1"/>
      <protection locked="0"/>
    </xf>
    <xf numFmtId="0" fontId="3" fillId="0" borderId="69" xfId="60" applyNumberFormat="1" applyFont="1" applyBorder="1" applyAlignment="1" applyProtection="1">
      <alignment horizontal="center" vertical="center" shrinkToFit="1"/>
      <protection locked="0"/>
    </xf>
    <xf numFmtId="176" fontId="3" fillId="0" borderId="34" xfId="60" applyNumberFormat="1" applyFont="1" applyBorder="1" applyAlignment="1" applyProtection="1">
      <alignment horizontal="right" vertical="center"/>
      <protection locked="0"/>
    </xf>
    <xf numFmtId="196" fontId="3" fillId="0" borderId="85" xfId="60" applyNumberFormat="1" applyFont="1" applyFill="1" applyBorder="1" applyAlignment="1" applyProtection="1" quotePrefix="1">
      <alignment vertical="center" wrapText="1"/>
      <protection locked="0"/>
    </xf>
    <xf numFmtId="182" fontId="3" fillId="0" borderId="37" xfId="60" applyNumberFormat="1" applyFont="1" applyFill="1" applyBorder="1" applyAlignment="1" applyProtection="1">
      <alignment horizontal="right" vertical="center"/>
      <protection locked="0"/>
    </xf>
    <xf numFmtId="176" fontId="3" fillId="0" borderId="13" xfId="60" applyNumberFormat="1" applyFont="1" applyBorder="1" applyAlignment="1" applyProtection="1">
      <alignment horizontal="right" vertical="center"/>
      <protection locked="0"/>
    </xf>
    <xf numFmtId="3" fontId="3" fillId="0" borderId="51" xfId="60" applyNumberFormat="1" applyFont="1" applyFill="1" applyBorder="1" applyAlignment="1" applyProtection="1" quotePrefix="1">
      <alignment vertical="center"/>
      <protection locked="0"/>
    </xf>
    <xf numFmtId="176" fontId="3" fillId="0" borderId="21" xfId="60" applyNumberFormat="1" applyFont="1" applyBorder="1" applyAlignment="1" applyProtection="1">
      <alignment horizontal="right" vertical="center"/>
      <protection locked="0"/>
    </xf>
    <xf numFmtId="196" fontId="3" fillId="0" borderId="82" xfId="60" applyNumberFormat="1" applyFont="1" applyFill="1" applyBorder="1" applyAlignment="1" applyProtection="1">
      <alignment vertical="center"/>
      <protection locked="0"/>
    </xf>
    <xf numFmtId="196" fontId="3" fillId="0" borderId="94" xfId="60" applyNumberFormat="1" applyFont="1" applyFill="1" applyBorder="1" applyAlignment="1" applyProtection="1">
      <alignment horizontal="left" vertical="center"/>
      <protection locked="0"/>
    </xf>
    <xf numFmtId="176" fontId="3" fillId="0" borderId="22" xfId="60" applyNumberFormat="1" applyFont="1" applyBorder="1" applyAlignment="1" applyProtection="1">
      <alignment horizontal="right" vertical="center"/>
      <protection locked="0"/>
    </xf>
    <xf numFmtId="0" fontId="9" fillId="0" borderId="24" xfId="60" applyNumberFormat="1" applyFont="1" applyFill="1" applyBorder="1" applyAlignment="1" applyProtection="1">
      <alignment horizontal="left" vertical="center"/>
      <protection locked="0"/>
    </xf>
    <xf numFmtId="0" fontId="9" fillId="0" borderId="48" xfId="60" applyNumberFormat="1" applyFont="1" applyFill="1" applyBorder="1" applyAlignment="1" applyProtection="1">
      <alignment horizontal="left" vertical="center"/>
      <protection locked="0"/>
    </xf>
    <xf numFmtId="196" fontId="3" fillId="0" borderId="87" xfId="60" applyNumberFormat="1" applyFont="1" applyFill="1" applyBorder="1" applyAlignment="1" applyProtection="1">
      <alignment horizontal="left" vertical="center"/>
      <protection locked="0"/>
    </xf>
    <xf numFmtId="0" fontId="10" fillId="0" borderId="45" xfId="60" applyNumberFormat="1" applyFont="1" applyFill="1" applyBorder="1" applyAlignment="1" applyProtection="1">
      <alignment horizontal="left" vertical="center"/>
      <protection locked="0"/>
    </xf>
    <xf numFmtId="192" fontId="3" fillId="0" borderId="39" xfId="60" applyNumberFormat="1" applyFont="1" applyFill="1" applyBorder="1" applyAlignment="1" applyProtection="1">
      <alignment vertical="center"/>
      <protection locked="0"/>
    </xf>
    <xf numFmtId="192" fontId="9" fillId="0" borderId="104" xfId="60" applyNumberFormat="1" applyFont="1" applyFill="1" applyBorder="1" applyAlignment="1" applyProtection="1" quotePrefix="1">
      <alignment vertical="center"/>
      <protection locked="0"/>
    </xf>
    <xf numFmtId="176" fontId="10" fillId="0" borderId="105" xfId="0" applyNumberFormat="1" applyFont="1" applyFill="1" applyBorder="1" applyAlignment="1" applyProtection="1">
      <alignment horizontal="center" vertical="center"/>
      <protection locked="0"/>
    </xf>
    <xf numFmtId="176" fontId="10" fillId="0" borderId="40" xfId="0" applyNumberFormat="1" applyFont="1" applyFill="1" applyBorder="1" applyAlignment="1" applyProtection="1">
      <alignment horizontal="center" vertical="center"/>
      <protection locked="0"/>
    </xf>
    <xf numFmtId="193" fontId="3" fillId="0" borderId="19" xfId="60" applyNumberFormat="1" applyFont="1" applyFill="1" applyBorder="1" applyAlignment="1" applyProtection="1">
      <alignment horizontal="right" vertical="center"/>
      <protection locked="0"/>
    </xf>
    <xf numFmtId="196" fontId="3" fillId="0" borderId="82" xfId="0" applyNumberFormat="1" applyFont="1" applyFill="1" applyBorder="1" applyAlignment="1">
      <alignment vertical="center"/>
    </xf>
    <xf numFmtId="192" fontId="11" fillId="0" borderId="39" xfId="60" applyNumberFormat="1" applyFont="1" applyFill="1" applyBorder="1" applyAlignment="1" applyProtection="1">
      <alignment horizontal="right" vertical="center" shrinkToFit="1"/>
      <protection locked="0"/>
    </xf>
    <xf numFmtId="176" fontId="3" fillId="0" borderId="105" xfId="0" applyNumberFormat="1" applyFont="1" applyFill="1" applyBorder="1" applyAlignment="1" applyProtection="1">
      <alignment vertical="center"/>
      <protection locked="0"/>
    </xf>
    <xf numFmtId="179" fontId="3" fillId="0" borderId="38" xfId="60" applyNumberFormat="1" applyFont="1" applyFill="1" applyBorder="1" applyAlignment="1" applyProtection="1">
      <alignment vertical="center"/>
      <protection locked="0"/>
    </xf>
    <xf numFmtId="3" fontId="3" fillId="0" borderId="40" xfId="60" applyNumberFormat="1" applyFont="1" applyFill="1" applyBorder="1" applyAlignment="1" applyProtection="1" quotePrefix="1">
      <alignment vertical="center"/>
      <protection locked="0"/>
    </xf>
    <xf numFmtId="177" fontId="3" fillId="0" borderId="0" xfId="60" applyNumberFormat="1" applyFont="1" applyBorder="1" applyAlignment="1" applyProtection="1">
      <alignment horizontal="right" vertical="center"/>
      <protection locked="0"/>
    </xf>
    <xf numFmtId="176" fontId="3" fillId="0" borderId="0" xfId="60" applyNumberFormat="1" applyFont="1" applyFill="1" applyBorder="1" applyAlignment="1" applyProtection="1">
      <alignment horizontal="right" vertical="center"/>
      <protection locked="0"/>
    </xf>
    <xf numFmtId="0" fontId="3" fillId="0" borderId="0" xfId="60" applyNumberFormat="1" applyFont="1" applyFill="1" applyBorder="1" applyAlignment="1" applyProtection="1">
      <alignment vertical="center"/>
      <protection locked="0"/>
    </xf>
    <xf numFmtId="177" fontId="3" fillId="0" borderId="0" xfId="6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7" fontId="3" fillId="0" borderId="0" xfId="60" applyNumberFormat="1" applyFont="1" applyFill="1" applyBorder="1" applyAlignment="1" applyProtection="1">
      <alignment horizontal="right" vertical="center"/>
      <protection locked="0"/>
    </xf>
    <xf numFmtId="176" fontId="3" fillId="0" borderId="11" xfId="60" applyNumberFormat="1" applyFont="1" applyFill="1" applyBorder="1" applyAlignment="1" applyProtection="1">
      <alignment horizontal="right" vertical="center"/>
      <protection locked="0"/>
    </xf>
    <xf numFmtId="0" fontId="3" fillId="0" borderId="0" xfId="60" applyNumberFormat="1" applyFont="1" applyBorder="1" applyAlignment="1" applyProtection="1">
      <alignment vertical="center"/>
      <protection locked="0"/>
    </xf>
    <xf numFmtId="2" fontId="3" fillId="0" borderId="0" xfId="60" applyNumberFormat="1" applyFont="1" applyBorder="1" applyAlignment="1" applyProtection="1">
      <alignment vertical="center"/>
      <protection locked="0"/>
    </xf>
    <xf numFmtId="3" fontId="3" fillId="0" borderId="0" xfId="60" applyNumberFormat="1" applyFont="1" applyBorder="1" applyAlignment="1" applyProtection="1">
      <alignment vertical="center"/>
      <protection locked="0"/>
    </xf>
    <xf numFmtId="176" fontId="3" fillId="0" borderId="0" xfId="60" applyNumberFormat="1" applyFont="1" applyBorder="1" applyAlignment="1" applyProtection="1">
      <alignment horizontal="right" vertical="center"/>
      <protection/>
    </xf>
    <xf numFmtId="176" fontId="3" fillId="0" borderId="56" xfId="60" applyNumberFormat="1" applyFont="1" applyFill="1" applyBorder="1" applyAlignment="1" applyProtection="1">
      <alignment horizontal="right" vertical="center"/>
      <protection locked="0"/>
    </xf>
    <xf numFmtId="0" fontId="3" fillId="0" borderId="15" xfId="60" applyNumberFormat="1" applyFont="1" applyBorder="1" applyAlignment="1" applyProtection="1">
      <alignment horizontal="left" vertical="center"/>
      <protection locked="0"/>
    </xf>
    <xf numFmtId="177" fontId="3" fillId="0" borderId="53" xfId="60" applyNumberFormat="1" applyFont="1" applyBorder="1" applyAlignment="1" applyProtection="1">
      <alignment vertical="center"/>
      <protection locked="0"/>
    </xf>
    <xf numFmtId="2" fontId="3" fillId="0" borderId="53" xfId="60" applyNumberFormat="1" applyFont="1" applyFill="1" applyBorder="1" applyAlignment="1" applyProtection="1">
      <alignment vertical="center"/>
      <protection locked="0"/>
    </xf>
    <xf numFmtId="176" fontId="3" fillId="0" borderId="53" xfId="0" applyNumberFormat="1" applyFont="1" applyFill="1" applyBorder="1" applyAlignment="1" applyProtection="1">
      <alignment vertical="center"/>
      <protection locked="0"/>
    </xf>
    <xf numFmtId="176" fontId="3" fillId="0" borderId="53" xfId="60" applyNumberFormat="1" applyFont="1" applyFill="1" applyBorder="1" applyAlignment="1">
      <alignment vertical="center"/>
      <protection/>
    </xf>
    <xf numFmtId="0" fontId="3" fillId="0" borderId="54" xfId="60" applyNumberFormat="1" applyFont="1" applyBorder="1" applyAlignment="1" applyProtection="1">
      <alignment vertical="center"/>
      <protection locked="0"/>
    </xf>
    <xf numFmtId="0" fontId="3" fillId="0" borderId="21" xfId="60" applyNumberFormat="1" applyFont="1" applyBorder="1" applyAlignment="1" applyProtection="1">
      <alignment horizontal="right" vertical="center"/>
      <protection locked="0"/>
    </xf>
    <xf numFmtId="177" fontId="3" fillId="0" borderId="18" xfId="60" applyNumberFormat="1" applyFont="1" applyBorder="1" applyAlignment="1" applyProtection="1">
      <alignment vertical="center"/>
      <protection locked="0"/>
    </xf>
    <xf numFmtId="3" fontId="3" fillId="0" borderId="19" xfId="60" applyNumberFormat="1" applyFont="1" applyFill="1" applyBorder="1" applyAlignment="1" applyProtection="1">
      <alignment vertical="center"/>
      <protection locked="0"/>
    </xf>
    <xf numFmtId="176" fontId="3" fillId="0" borderId="83" xfId="0" applyNumberFormat="1" applyFont="1" applyFill="1" applyBorder="1" applyAlignment="1" applyProtection="1">
      <alignment vertical="center"/>
      <protection locked="0"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176" fontId="3" fillId="0" borderId="83" xfId="60" applyNumberFormat="1" applyFont="1" applyFill="1" applyBorder="1" applyAlignment="1" applyProtection="1">
      <alignment vertical="center"/>
      <protection locked="0"/>
    </xf>
    <xf numFmtId="3" fontId="3" fillId="0" borderId="18" xfId="60" applyNumberFormat="1" applyFont="1" applyBorder="1" applyAlignment="1" applyProtection="1">
      <alignment vertical="center"/>
      <protection locked="0"/>
    </xf>
    <xf numFmtId="3" fontId="3" fillId="0" borderId="17" xfId="60" applyNumberFormat="1" applyFont="1" applyBorder="1" applyAlignment="1" applyProtection="1">
      <alignment vertical="center"/>
      <protection locked="0"/>
    </xf>
    <xf numFmtId="0" fontId="3" fillId="0" borderId="42" xfId="60" applyNumberFormat="1" applyFont="1" applyBorder="1" applyAlignment="1" applyProtection="1">
      <alignment horizontal="right" vertical="center"/>
      <protection locked="0"/>
    </xf>
    <xf numFmtId="177" fontId="3" fillId="0" borderId="38" xfId="60" applyNumberFormat="1" applyFont="1" applyBorder="1" applyAlignment="1" applyProtection="1">
      <alignment vertical="center"/>
      <protection locked="0"/>
    </xf>
    <xf numFmtId="3" fontId="3" fillId="0" borderId="39" xfId="60" applyNumberFormat="1" applyFont="1" applyFill="1" applyBorder="1" applyAlignment="1" applyProtection="1">
      <alignment vertical="center"/>
      <protection locked="0"/>
    </xf>
    <xf numFmtId="176" fontId="3" fillId="0" borderId="40" xfId="60" applyNumberFormat="1" applyFont="1" applyFill="1" applyBorder="1" applyAlignment="1" applyProtection="1">
      <alignment vertical="center"/>
      <protection locked="0"/>
    </xf>
    <xf numFmtId="176" fontId="3" fillId="0" borderId="105" xfId="60" applyNumberFormat="1" applyFont="1" applyFill="1" applyBorder="1" applyAlignment="1" applyProtection="1">
      <alignment vertical="center"/>
      <protection locked="0"/>
    </xf>
    <xf numFmtId="176" fontId="3" fillId="0" borderId="40" xfId="0" applyNumberFormat="1" applyFont="1" applyFill="1" applyBorder="1" applyAlignment="1" applyProtection="1">
      <alignment vertical="center"/>
      <protection locked="0"/>
    </xf>
    <xf numFmtId="3" fontId="3" fillId="0" borderId="38" xfId="60" applyNumberFormat="1" applyFont="1" applyBorder="1" applyAlignment="1" applyProtection="1">
      <alignment vertical="center"/>
      <protection locked="0"/>
    </xf>
    <xf numFmtId="3" fontId="3" fillId="0" borderId="39" xfId="60" applyNumberFormat="1" applyFont="1" applyBorder="1" applyAlignment="1" applyProtection="1">
      <alignment vertical="center"/>
      <protection locked="0"/>
    </xf>
    <xf numFmtId="3" fontId="3" fillId="0" borderId="40" xfId="60" applyNumberFormat="1" applyFont="1" applyBorder="1" applyAlignment="1" applyProtection="1">
      <alignment vertical="center"/>
      <protection locked="0"/>
    </xf>
    <xf numFmtId="3" fontId="3" fillId="0" borderId="55" xfId="60" applyNumberFormat="1" applyFont="1" applyBorder="1" applyAlignment="1" applyProtection="1">
      <alignment vertical="center"/>
      <protection locked="0"/>
    </xf>
    <xf numFmtId="4" fontId="3" fillId="0" borderId="53" xfId="60" applyNumberFormat="1" applyFont="1" applyFill="1" applyBorder="1" applyAlignment="1" applyProtection="1">
      <alignment vertical="center"/>
      <protection locked="0"/>
    </xf>
    <xf numFmtId="3" fontId="3" fillId="0" borderId="0" xfId="60" applyNumberFormat="1" applyFont="1" applyAlignment="1" applyProtection="1">
      <alignment vertical="center"/>
      <protection/>
    </xf>
    <xf numFmtId="176" fontId="3" fillId="0" borderId="20" xfId="60" applyNumberFormat="1" applyFont="1" applyFill="1" applyBorder="1" applyAlignment="1" applyProtection="1">
      <alignment vertical="center"/>
      <protection locked="0"/>
    </xf>
    <xf numFmtId="3" fontId="3" fillId="0" borderId="19" xfId="60" applyNumberFormat="1" applyFont="1" applyBorder="1" applyAlignment="1" applyProtection="1">
      <alignment vertical="center"/>
      <protection locked="0"/>
    </xf>
    <xf numFmtId="3" fontId="3" fillId="0" borderId="20" xfId="60" applyNumberFormat="1" applyFont="1" applyBorder="1" applyAlignment="1" applyProtection="1">
      <alignment vertical="center"/>
      <protection locked="0"/>
    </xf>
    <xf numFmtId="0" fontId="3" fillId="0" borderId="43" xfId="60" applyNumberFormat="1" applyFont="1" applyBorder="1" applyAlignment="1" applyProtection="1">
      <alignment horizontal="right" vertical="center"/>
      <protection locked="0"/>
    </xf>
    <xf numFmtId="177" fontId="3" fillId="0" borderId="44" xfId="60" applyNumberFormat="1" applyFont="1" applyBorder="1" applyAlignment="1" applyProtection="1">
      <alignment vertical="center"/>
      <protection locked="0"/>
    </xf>
    <xf numFmtId="3" fontId="3" fillId="0" borderId="45" xfId="60" applyNumberFormat="1" applyFont="1" applyFill="1" applyBorder="1" applyAlignment="1" applyProtection="1">
      <alignment vertical="center"/>
      <protection locked="0"/>
    </xf>
    <xf numFmtId="176" fontId="3" fillId="0" borderId="47" xfId="0" applyNumberFormat="1" applyFont="1" applyFill="1" applyBorder="1" applyAlignment="1" applyProtection="1">
      <alignment vertical="center"/>
      <protection locked="0"/>
    </xf>
    <xf numFmtId="176" fontId="3" fillId="0" borderId="46" xfId="60" applyNumberFormat="1" applyFont="1" applyFill="1" applyBorder="1" applyAlignment="1" applyProtection="1">
      <alignment vertical="center"/>
      <protection locked="0"/>
    </xf>
    <xf numFmtId="176" fontId="3" fillId="0" borderId="47" xfId="60" applyNumberFormat="1" applyFont="1" applyFill="1" applyBorder="1" applyAlignment="1" applyProtection="1">
      <alignment vertical="center"/>
      <protection locked="0"/>
    </xf>
    <xf numFmtId="3" fontId="3" fillId="0" borderId="44" xfId="60" applyNumberFormat="1" applyFont="1" applyBorder="1" applyAlignment="1" applyProtection="1">
      <alignment vertical="center"/>
      <protection locked="0"/>
    </xf>
    <xf numFmtId="3" fontId="3" fillId="0" borderId="45" xfId="60" applyNumberFormat="1" applyFont="1" applyBorder="1" applyAlignment="1" applyProtection="1">
      <alignment vertical="center"/>
      <protection locked="0"/>
    </xf>
    <xf numFmtId="3" fontId="3" fillId="0" borderId="46" xfId="60" applyNumberFormat="1" applyFont="1" applyBorder="1" applyAlignment="1" applyProtection="1">
      <alignment vertical="center"/>
      <protection locked="0"/>
    </xf>
    <xf numFmtId="3" fontId="3" fillId="0" borderId="59" xfId="60" applyNumberFormat="1" applyFont="1" applyBorder="1" applyAlignment="1" applyProtection="1">
      <alignment vertical="center"/>
      <protection locked="0"/>
    </xf>
    <xf numFmtId="0" fontId="3" fillId="0" borderId="55" xfId="60" applyNumberFormat="1" applyFont="1" applyBorder="1" applyAlignment="1" applyProtection="1">
      <alignment horizontal="right" vertical="center"/>
      <protection locked="0"/>
    </xf>
    <xf numFmtId="0" fontId="3" fillId="0" borderId="22" xfId="60" applyNumberFormat="1" applyFont="1" applyBorder="1" applyAlignment="1" applyProtection="1">
      <alignment horizontal="right" vertical="center"/>
      <protection locked="0"/>
    </xf>
    <xf numFmtId="177" fontId="3" fillId="0" borderId="23" xfId="60" applyNumberFormat="1" applyFont="1" applyBorder="1" applyAlignment="1" applyProtection="1">
      <alignment vertical="center"/>
      <protection locked="0"/>
    </xf>
    <xf numFmtId="3" fontId="3" fillId="0" borderId="24" xfId="60" applyNumberFormat="1" applyFont="1" applyFill="1" applyBorder="1" applyAlignment="1" applyProtection="1">
      <alignment vertical="center"/>
      <protection locked="0"/>
    </xf>
    <xf numFmtId="176" fontId="3" fillId="0" borderId="41" xfId="0" applyNumberFormat="1" applyFont="1" applyFill="1" applyBorder="1" applyAlignment="1" applyProtection="1">
      <alignment vertical="center"/>
      <protection locked="0"/>
    </xf>
    <xf numFmtId="176" fontId="3" fillId="0" borderId="25" xfId="60" applyNumberFormat="1" applyFont="1" applyFill="1" applyBorder="1" applyAlignment="1" applyProtection="1">
      <alignment vertical="center"/>
      <protection locked="0"/>
    </xf>
    <xf numFmtId="3" fontId="3" fillId="0" borderId="23" xfId="60" applyNumberFormat="1" applyFont="1" applyBorder="1" applyAlignment="1" applyProtection="1">
      <alignment vertical="center"/>
      <protection locked="0"/>
    </xf>
    <xf numFmtId="3" fontId="3" fillId="0" borderId="24" xfId="60" applyNumberFormat="1" applyFont="1" applyBorder="1" applyAlignment="1" applyProtection="1">
      <alignment vertical="center"/>
      <protection locked="0"/>
    </xf>
    <xf numFmtId="3" fontId="3" fillId="0" borderId="25" xfId="60" applyNumberFormat="1" applyFont="1" applyBorder="1" applyAlignment="1" applyProtection="1">
      <alignment vertical="center"/>
      <protection locked="0"/>
    </xf>
    <xf numFmtId="3" fontId="3" fillId="0" borderId="58" xfId="60" applyNumberFormat="1" applyFont="1" applyBorder="1" applyAlignment="1" applyProtection="1">
      <alignment vertical="center"/>
      <protection locked="0"/>
    </xf>
    <xf numFmtId="176" fontId="3" fillId="0" borderId="11" xfId="60" applyNumberFormat="1" applyFont="1" applyFill="1" applyBorder="1" applyAlignment="1" applyProtection="1">
      <alignment vertical="center"/>
      <protection locked="0"/>
    </xf>
    <xf numFmtId="4" fontId="3" fillId="0" borderId="11" xfId="60" applyNumberFormat="1" applyFont="1" applyFill="1" applyBorder="1" applyAlignment="1" applyProtection="1">
      <alignment vertical="center"/>
      <protection locked="0"/>
    </xf>
    <xf numFmtId="177" fontId="3" fillId="0" borderId="11" xfId="60" applyNumberFormat="1" applyFont="1" applyFill="1" applyBorder="1" applyAlignment="1" applyProtection="1">
      <alignment vertical="center"/>
      <protection locked="0"/>
    </xf>
    <xf numFmtId="0" fontId="3" fillId="0" borderId="11" xfId="60" applyNumberFormat="1" applyFont="1" applyFill="1" applyBorder="1" applyAlignment="1" applyProtection="1">
      <alignment vertical="center"/>
      <protection locked="0"/>
    </xf>
    <xf numFmtId="176" fontId="3" fillId="0" borderId="11" xfId="60" applyNumberFormat="1" applyFont="1" applyFill="1" applyBorder="1" applyAlignment="1">
      <alignment vertical="center"/>
      <protection/>
    </xf>
    <xf numFmtId="0" fontId="3" fillId="0" borderId="65" xfId="60" applyNumberFormat="1" applyFont="1" applyBorder="1" applyAlignment="1" applyProtection="1">
      <alignment vertical="center"/>
      <protection locked="0"/>
    </xf>
    <xf numFmtId="0" fontId="3" fillId="0" borderId="14" xfId="60" applyNumberFormat="1" applyFont="1" applyBorder="1" applyAlignment="1" applyProtection="1">
      <alignment horizontal="left" vertical="center"/>
      <protection locked="0"/>
    </xf>
    <xf numFmtId="176" fontId="3" fillId="0" borderId="0" xfId="60" applyNumberFormat="1" applyFont="1" applyFill="1" applyBorder="1" applyAlignment="1" applyProtection="1">
      <alignment vertical="center"/>
      <protection locked="0"/>
    </xf>
    <xf numFmtId="4" fontId="3" fillId="0" borderId="0" xfId="60" applyNumberFormat="1" applyFont="1" applyFill="1" applyBorder="1" applyAlignment="1" applyProtection="1">
      <alignment vertical="center"/>
      <protection locked="0"/>
    </xf>
    <xf numFmtId="176" fontId="3" fillId="0" borderId="56" xfId="0" applyNumberFormat="1" applyFont="1" applyFill="1" applyBorder="1" applyAlignment="1" applyProtection="1">
      <alignment vertical="center"/>
      <protection locked="0"/>
    </xf>
    <xf numFmtId="176" fontId="3" fillId="0" borderId="56" xfId="60" applyNumberFormat="1" applyFont="1" applyFill="1" applyBorder="1" applyAlignment="1" applyProtection="1">
      <alignment vertical="center"/>
      <protection locked="0"/>
    </xf>
    <xf numFmtId="176" fontId="3" fillId="0" borderId="0" xfId="60" applyNumberFormat="1" applyFont="1" applyFill="1" applyBorder="1" applyAlignment="1">
      <alignment vertical="center"/>
      <protection/>
    </xf>
    <xf numFmtId="0" fontId="3" fillId="0" borderId="93" xfId="60" applyNumberFormat="1" applyFont="1" applyBorder="1" applyAlignment="1" applyProtection="1">
      <alignment vertical="center"/>
      <protection locked="0"/>
    </xf>
    <xf numFmtId="176" fontId="3" fillId="0" borderId="19" xfId="48" applyNumberFormat="1" applyFont="1" applyFill="1" applyBorder="1" applyAlignment="1" applyProtection="1">
      <alignment vertical="center"/>
      <protection locked="0"/>
    </xf>
    <xf numFmtId="176" fontId="3" fillId="0" borderId="83" xfId="48" applyNumberFormat="1" applyFont="1" applyFill="1" applyBorder="1" applyAlignment="1" applyProtection="1">
      <alignment vertical="center"/>
      <protection locked="0"/>
    </xf>
    <xf numFmtId="176" fontId="3" fillId="0" borderId="20" xfId="48" applyNumberFormat="1" applyFont="1" applyFill="1" applyBorder="1" applyAlignment="1" applyProtection="1">
      <alignment vertical="center"/>
      <protection locked="0"/>
    </xf>
    <xf numFmtId="176" fontId="3" fillId="0" borderId="24" xfId="48" applyNumberFormat="1" applyFont="1" applyFill="1" applyBorder="1" applyAlignment="1" applyProtection="1">
      <alignment vertical="center"/>
      <protection locked="0"/>
    </xf>
    <xf numFmtId="176" fontId="3" fillId="0" borderId="41" xfId="48" applyNumberFormat="1" applyFont="1" applyFill="1" applyBorder="1" applyAlignment="1" applyProtection="1">
      <alignment vertical="center"/>
      <protection locked="0"/>
    </xf>
    <xf numFmtId="176" fontId="3" fillId="0" borderId="25" xfId="48" applyNumberFormat="1" applyFont="1" applyFill="1" applyBorder="1" applyAlignment="1" applyProtection="1">
      <alignment vertical="center"/>
      <protection locked="0"/>
    </xf>
    <xf numFmtId="176" fontId="3" fillId="0" borderId="105" xfId="48" applyNumberFormat="1" applyFont="1" applyFill="1" applyBorder="1" applyAlignment="1" applyProtection="1">
      <alignment vertical="center"/>
      <protection locked="0"/>
    </xf>
    <xf numFmtId="176" fontId="3" fillId="0" borderId="40" xfId="48" applyNumberFormat="1" applyFont="1" applyFill="1" applyBorder="1" applyAlignment="1" applyProtection="1">
      <alignment vertical="center"/>
      <protection locked="0"/>
    </xf>
    <xf numFmtId="177" fontId="3" fillId="0" borderId="56" xfId="60" applyNumberFormat="1" applyFont="1" applyBorder="1" applyAlignment="1" applyProtection="1">
      <alignment vertical="center"/>
      <protection locked="0"/>
    </xf>
    <xf numFmtId="4" fontId="3" fillId="0" borderId="56" xfId="60" applyNumberFormat="1" applyFont="1" applyFill="1" applyBorder="1" applyAlignment="1" applyProtection="1">
      <alignment vertical="center"/>
      <protection locked="0"/>
    </xf>
    <xf numFmtId="177" fontId="3" fillId="0" borderId="56" xfId="60" applyNumberFormat="1" applyFont="1" applyFill="1" applyBorder="1" applyAlignment="1" applyProtection="1">
      <alignment vertical="center"/>
      <protection locked="0"/>
    </xf>
    <xf numFmtId="0" fontId="3" fillId="0" borderId="56" xfId="60" applyNumberFormat="1" applyFont="1" applyFill="1" applyBorder="1" applyAlignment="1" applyProtection="1">
      <alignment vertical="center"/>
      <protection locked="0"/>
    </xf>
    <xf numFmtId="176" fontId="3" fillId="0" borderId="56" xfId="60" applyNumberFormat="1" applyFont="1" applyFill="1" applyBorder="1" applyAlignment="1">
      <alignment vertical="center"/>
      <protection/>
    </xf>
    <xf numFmtId="0" fontId="3" fillId="0" borderId="56" xfId="60" applyNumberFormat="1" applyFont="1" applyBorder="1" applyAlignment="1" applyProtection="1">
      <alignment vertical="center"/>
      <protection locked="0"/>
    </xf>
    <xf numFmtId="0" fontId="3" fillId="0" borderId="57" xfId="60" applyNumberFormat="1" applyFont="1" applyBorder="1" applyAlignment="1" applyProtection="1">
      <alignment vertical="center"/>
      <protection locked="0"/>
    </xf>
    <xf numFmtId="0" fontId="3" fillId="0" borderId="0" xfId="60" applyFont="1" applyBorder="1" applyAlignment="1" applyProtection="1">
      <alignment vertical="center"/>
      <protection/>
    </xf>
    <xf numFmtId="0" fontId="3" fillId="0" borderId="84" xfId="60" applyFont="1" applyBorder="1" applyAlignment="1">
      <alignment vertical="center"/>
      <protection/>
    </xf>
    <xf numFmtId="0" fontId="3" fillId="0" borderId="73" xfId="60" applyFont="1" applyBorder="1" applyAlignment="1">
      <alignment vertical="center"/>
      <protection/>
    </xf>
    <xf numFmtId="0" fontId="3" fillId="0" borderId="72" xfId="60" applyFont="1" applyBorder="1" applyAlignment="1">
      <alignment vertical="center"/>
      <protection/>
    </xf>
    <xf numFmtId="0" fontId="3" fillId="0" borderId="0" xfId="60" applyNumberFormat="1" applyFont="1" applyBorder="1" applyAlignment="1" applyProtection="1">
      <alignment horizontal="right" vertical="center"/>
      <protection locked="0"/>
    </xf>
    <xf numFmtId="3" fontId="3" fillId="0" borderId="0" xfId="60" applyNumberFormat="1" applyFont="1" applyFill="1" applyBorder="1" applyAlignment="1" applyProtection="1">
      <alignment vertical="center"/>
      <protection locked="0"/>
    </xf>
    <xf numFmtId="0" fontId="3" fillId="0" borderId="56" xfId="60" applyNumberFormat="1" applyFont="1" applyBorder="1" applyAlignment="1" applyProtection="1">
      <alignment horizontal="right" vertical="center"/>
      <protection locked="0"/>
    </xf>
    <xf numFmtId="3" fontId="3" fillId="0" borderId="56" xfId="60" applyNumberFormat="1" applyFont="1" applyFill="1" applyBorder="1" applyAlignment="1" applyProtection="1">
      <alignment vertical="center"/>
      <protection locked="0"/>
    </xf>
    <xf numFmtId="3" fontId="3" fillId="0" borderId="56" xfId="60" applyNumberFormat="1" applyFont="1" applyBorder="1" applyAlignment="1" applyProtection="1">
      <alignment vertical="center"/>
      <protection locked="0"/>
    </xf>
    <xf numFmtId="177" fontId="3" fillId="0" borderId="19" xfId="60" applyNumberFormat="1" applyFont="1" applyBorder="1" applyAlignment="1" applyProtection="1">
      <alignment vertical="center"/>
      <protection locked="0"/>
    </xf>
    <xf numFmtId="3" fontId="3" fillId="0" borderId="83" xfId="60" applyNumberFormat="1" applyFont="1" applyFill="1" applyBorder="1" applyAlignment="1" applyProtection="1">
      <alignment vertical="center"/>
      <protection locked="0"/>
    </xf>
    <xf numFmtId="176" fontId="3" fillId="0" borderId="19" xfId="0" applyNumberFormat="1" applyFont="1" applyFill="1" applyBorder="1" applyAlignment="1" applyProtection="1">
      <alignment vertical="center"/>
      <protection locked="0"/>
    </xf>
    <xf numFmtId="177" fontId="3" fillId="0" borderId="24" xfId="60" applyNumberFormat="1" applyFont="1" applyBorder="1" applyAlignment="1" applyProtection="1">
      <alignment vertical="center"/>
      <protection locked="0"/>
    </xf>
    <xf numFmtId="3" fontId="3" fillId="0" borderId="41" xfId="60" applyNumberFormat="1" applyFont="1" applyFill="1" applyBorder="1" applyAlignment="1" applyProtection="1">
      <alignment vertical="center"/>
      <protection locked="0"/>
    </xf>
    <xf numFmtId="176" fontId="3" fillId="0" borderId="24" xfId="0" applyNumberFormat="1" applyFont="1" applyFill="1" applyBorder="1" applyAlignment="1" applyProtection="1">
      <alignment vertical="center"/>
      <protection locked="0"/>
    </xf>
    <xf numFmtId="177" fontId="3" fillId="0" borderId="45" xfId="60" applyNumberFormat="1" applyFont="1" applyBorder="1" applyAlignment="1" applyProtection="1">
      <alignment vertical="center"/>
      <protection locked="0"/>
    </xf>
    <xf numFmtId="3" fontId="3" fillId="0" borderId="47" xfId="60" applyNumberFormat="1" applyFont="1" applyFill="1" applyBorder="1" applyAlignment="1" applyProtection="1">
      <alignment vertical="center"/>
      <protection locked="0"/>
    </xf>
    <xf numFmtId="176" fontId="3" fillId="0" borderId="45" xfId="0" applyNumberFormat="1" applyFont="1" applyFill="1" applyBorder="1" applyAlignment="1" applyProtection="1">
      <alignment vertical="center"/>
      <protection locked="0"/>
    </xf>
    <xf numFmtId="177" fontId="3" fillId="0" borderId="19" xfId="60" applyNumberFormat="1" applyFont="1" applyBorder="1" applyAlignment="1" applyProtection="1">
      <alignment horizontal="right" vertical="center"/>
      <protection locked="0"/>
    </xf>
    <xf numFmtId="177" fontId="3" fillId="0" borderId="19" xfId="60" applyNumberFormat="1" applyFont="1" applyFill="1" applyBorder="1" applyAlignment="1" applyProtection="1">
      <alignment horizontal="right" vertical="center"/>
      <protection locked="0"/>
    </xf>
    <xf numFmtId="3" fontId="3" fillId="0" borderId="20" xfId="60" applyNumberFormat="1" applyFont="1" applyFill="1" applyBorder="1" applyAlignment="1" applyProtection="1">
      <alignment horizontal="right" vertical="center"/>
      <protection locked="0"/>
    </xf>
    <xf numFmtId="3" fontId="3" fillId="0" borderId="83" xfId="6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Fill="1" applyBorder="1" applyAlignment="1" applyProtection="1">
      <alignment horizontal="right" vertical="center"/>
      <protection locked="0"/>
    </xf>
    <xf numFmtId="177" fontId="3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18" xfId="60" applyNumberFormat="1" applyFont="1" applyBorder="1" applyAlignment="1" applyProtection="1">
      <alignment horizontal="right" vertical="center"/>
      <protection locked="0"/>
    </xf>
    <xf numFmtId="3" fontId="3" fillId="0" borderId="19" xfId="60" applyNumberFormat="1" applyFont="1" applyBorder="1" applyAlignment="1" applyProtection="1">
      <alignment horizontal="right" vertical="center"/>
      <protection locked="0"/>
    </xf>
    <xf numFmtId="3" fontId="3" fillId="0" borderId="20" xfId="60" applyNumberFormat="1" applyFont="1" applyBorder="1" applyAlignment="1" applyProtection="1">
      <alignment horizontal="right" vertical="center"/>
      <protection locked="0"/>
    </xf>
    <xf numFmtId="177" fontId="3" fillId="0" borderId="39" xfId="60" applyNumberFormat="1" applyFont="1" applyBorder="1" applyAlignment="1" applyProtection="1">
      <alignment horizontal="right" vertical="center"/>
      <protection locked="0"/>
    </xf>
    <xf numFmtId="176" fontId="3" fillId="0" borderId="39" xfId="60" applyNumberFormat="1" applyFont="1" applyFill="1" applyBorder="1" applyAlignment="1" applyProtection="1">
      <alignment horizontal="right" vertical="center"/>
      <protection locked="0"/>
    </xf>
    <xf numFmtId="3" fontId="3" fillId="0" borderId="40" xfId="60" applyNumberFormat="1" applyFont="1" applyFill="1" applyBorder="1" applyAlignment="1" applyProtection="1">
      <alignment horizontal="right" vertical="center"/>
      <protection locked="0"/>
    </xf>
    <xf numFmtId="3" fontId="3" fillId="0" borderId="105" xfId="60" applyNumberFormat="1" applyFont="1" applyFill="1" applyBorder="1" applyAlignment="1" applyProtection="1">
      <alignment horizontal="right" vertical="center"/>
      <protection locked="0"/>
    </xf>
    <xf numFmtId="176" fontId="3" fillId="0" borderId="39" xfId="0" applyNumberFormat="1" applyFont="1" applyFill="1" applyBorder="1" applyAlignment="1" applyProtection="1">
      <alignment horizontal="right" vertical="center"/>
      <protection locked="0"/>
    </xf>
    <xf numFmtId="177" fontId="3" fillId="0" borderId="39" xfId="60" applyNumberFormat="1" applyFont="1" applyFill="1" applyBorder="1" applyAlignment="1" applyProtection="1">
      <alignment horizontal="right" vertical="center"/>
      <protection locked="0"/>
    </xf>
    <xf numFmtId="3" fontId="3" fillId="0" borderId="38" xfId="60" applyNumberFormat="1" applyFont="1" applyBorder="1" applyAlignment="1" applyProtection="1">
      <alignment horizontal="right" vertical="center"/>
      <protection locked="0"/>
    </xf>
    <xf numFmtId="3" fontId="3" fillId="0" borderId="39" xfId="60" applyNumberFormat="1" applyFont="1" applyBorder="1" applyAlignment="1" applyProtection="1">
      <alignment horizontal="right" vertical="center"/>
      <protection locked="0"/>
    </xf>
    <xf numFmtId="3" fontId="3" fillId="0" borderId="40" xfId="60" applyNumberFormat="1" applyFont="1" applyBorder="1" applyAlignment="1" applyProtection="1">
      <alignment horizontal="right" vertical="center"/>
      <protection locked="0"/>
    </xf>
    <xf numFmtId="0" fontId="3" fillId="0" borderId="93" xfId="60" applyFont="1" applyBorder="1" applyProtection="1">
      <alignment/>
      <protection/>
    </xf>
    <xf numFmtId="176" fontId="3" fillId="0" borderId="39" xfId="60" applyNumberFormat="1" applyFont="1" applyBorder="1" applyAlignment="1" applyProtection="1">
      <alignment horizontal="right" vertical="center"/>
      <protection locked="0"/>
    </xf>
    <xf numFmtId="0" fontId="3" fillId="0" borderId="113" xfId="60" applyFont="1" applyBorder="1">
      <alignment/>
      <protection/>
    </xf>
    <xf numFmtId="177" fontId="3" fillId="0" borderId="20" xfId="60" applyNumberFormat="1" applyFont="1" applyFill="1" applyBorder="1" applyAlignment="1" applyProtection="1">
      <alignment horizontal="right" vertical="center"/>
      <protection locked="0"/>
    </xf>
    <xf numFmtId="0" fontId="3" fillId="0" borderId="74" xfId="60" applyFont="1" applyBorder="1">
      <alignment/>
      <protection/>
    </xf>
    <xf numFmtId="2" fontId="3" fillId="0" borderId="0" xfId="60" applyNumberFormat="1" applyFont="1">
      <alignment/>
      <protection/>
    </xf>
    <xf numFmtId="0" fontId="3" fillId="0" borderId="0" xfId="0" applyFont="1" applyFill="1" applyAlignment="1">
      <alignment/>
    </xf>
    <xf numFmtId="0" fontId="3" fillId="34" borderId="0" xfId="6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4" borderId="0" xfId="60" applyFont="1" applyFill="1">
      <alignment/>
      <protection/>
    </xf>
    <xf numFmtId="0" fontId="3" fillId="0" borderId="0" xfId="0" applyFont="1" applyFill="1" applyBorder="1" applyAlignment="1">
      <alignment/>
    </xf>
    <xf numFmtId="187" fontId="3" fillId="34" borderId="0" xfId="42" applyNumberFormat="1" applyFont="1" applyFill="1" applyAlignment="1">
      <alignment/>
    </xf>
    <xf numFmtId="0" fontId="16" fillId="0" borderId="0" xfId="60" applyNumberFormat="1" applyFont="1" applyAlignment="1" applyProtection="1">
      <alignment/>
      <protection locked="0"/>
    </xf>
    <xf numFmtId="0" fontId="17" fillId="0" borderId="0" xfId="60" applyNumberFormat="1" applyFont="1" applyAlignment="1" applyProtection="1">
      <alignment/>
      <protection locked="0"/>
    </xf>
    <xf numFmtId="0" fontId="14" fillId="0" borderId="15" xfId="60" applyNumberFormat="1" applyFont="1" applyBorder="1" applyAlignment="1" applyProtection="1">
      <alignment horizontal="centerContinuous" vertical="center"/>
      <protection locked="0"/>
    </xf>
    <xf numFmtId="2" fontId="14" fillId="0" borderId="53" xfId="60" applyNumberFormat="1" applyFont="1" applyBorder="1" applyAlignment="1" applyProtection="1">
      <alignment horizontal="centerContinuous" vertical="center"/>
      <protection locked="0"/>
    </xf>
    <xf numFmtId="0" fontId="14" fillId="0" borderId="53" xfId="60" applyNumberFormat="1" applyFont="1" applyBorder="1" applyAlignment="1" applyProtection="1">
      <alignment horizontal="centerContinuous" vertical="center"/>
      <protection locked="0"/>
    </xf>
    <xf numFmtId="0" fontId="14" fillId="35" borderId="15" xfId="60" applyNumberFormat="1" applyFont="1" applyFill="1" applyBorder="1" applyAlignment="1" applyProtection="1">
      <alignment horizontal="centerContinuous" vertical="center"/>
      <protection locked="0"/>
    </xf>
    <xf numFmtId="0" fontId="14" fillId="35" borderId="53" xfId="60" applyNumberFormat="1" applyFont="1" applyFill="1" applyBorder="1" applyAlignment="1" applyProtection="1">
      <alignment horizontal="centerContinuous" vertical="center"/>
      <protection locked="0"/>
    </xf>
    <xf numFmtId="0" fontId="14" fillId="0" borderId="53" xfId="60" applyNumberFormat="1" applyFont="1" applyFill="1" applyBorder="1" applyAlignment="1" applyProtection="1">
      <alignment horizontal="centerContinuous" vertical="center"/>
      <protection locked="0"/>
    </xf>
    <xf numFmtId="2" fontId="14" fillId="0" borderId="15" xfId="60" applyNumberFormat="1" applyFont="1" applyBorder="1" applyAlignment="1" applyProtection="1">
      <alignment horizontal="centerContinuous" vertical="center"/>
      <protection locked="0"/>
    </xf>
    <xf numFmtId="0" fontId="14" fillId="0" borderId="12" xfId="60" applyNumberFormat="1" applyFont="1" applyBorder="1" applyAlignment="1" applyProtection="1">
      <alignment horizontal="centerContinuous" vertical="center"/>
      <protection locked="0"/>
    </xf>
    <xf numFmtId="177" fontId="3" fillId="0" borderId="52" xfId="60" applyNumberFormat="1" applyFont="1" applyFill="1" applyBorder="1" applyAlignment="1" applyProtection="1">
      <alignment horizontal="right" vertical="center"/>
      <protection locked="0"/>
    </xf>
    <xf numFmtId="176" fontId="3" fillId="0" borderId="50" xfId="60" applyNumberFormat="1" applyFont="1" applyFill="1" applyBorder="1" applyAlignment="1" applyProtection="1">
      <alignment horizontal="right" vertical="center"/>
      <protection locked="0"/>
    </xf>
    <xf numFmtId="0" fontId="3" fillId="0" borderId="95" xfId="60" applyNumberFormat="1" applyFont="1" applyFill="1" applyBorder="1" applyAlignment="1" applyProtection="1">
      <alignment horizontal="right" vertical="center"/>
      <protection locked="0"/>
    </xf>
    <xf numFmtId="0" fontId="3" fillId="0" borderId="95" xfId="60" applyNumberFormat="1" applyFont="1" applyFill="1" applyBorder="1" applyAlignment="1" applyProtection="1">
      <alignment vertical="center"/>
      <protection locked="0"/>
    </xf>
    <xf numFmtId="180" fontId="3" fillId="0" borderId="52" xfId="60" applyNumberFormat="1" applyFont="1" applyFill="1" applyBorder="1" applyAlignment="1" applyProtection="1">
      <alignment horizontal="right" vertical="center"/>
      <protection locked="0"/>
    </xf>
    <xf numFmtId="3" fontId="3" fillId="0" borderId="60" xfId="60" applyNumberFormat="1" applyFont="1" applyFill="1" applyBorder="1" applyAlignment="1" applyProtection="1" quotePrefix="1">
      <alignment vertical="center"/>
      <protection locked="0"/>
    </xf>
    <xf numFmtId="177" fontId="3" fillId="0" borderId="27" xfId="60" applyNumberFormat="1" applyFont="1" applyFill="1" applyBorder="1" applyAlignment="1" applyProtection="1">
      <alignment horizontal="right" vertical="center"/>
      <protection locked="0"/>
    </xf>
    <xf numFmtId="176" fontId="3" fillId="0" borderId="28" xfId="60" applyNumberFormat="1" applyFont="1" applyFill="1" applyBorder="1" applyAlignment="1" applyProtection="1">
      <alignment horizontal="right" vertical="center"/>
      <protection locked="0"/>
    </xf>
    <xf numFmtId="180" fontId="3" fillId="0" borderId="27" xfId="60" applyNumberFormat="1" applyFont="1" applyFill="1" applyBorder="1" applyAlignment="1" applyProtection="1">
      <alignment horizontal="right" vertical="center"/>
      <protection locked="0"/>
    </xf>
    <xf numFmtId="179" fontId="3" fillId="0" borderId="108" xfId="60" applyNumberFormat="1" applyFont="1" applyFill="1" applyBorder="1" applyAlignment="1" applyProtection="1">
      <alignment vertical="center"/>
      <protection locked="0"/>
    </xf>
    <xf numFmtId="177" fontId="3" fillId="0" borderId="31" xfId="60" applyNumberFormat="1" applyFont="1" applyFill="1" applyBorder="1" applyAlignment="1" applyProtection="1">
      <alignment horizontal="right" vertical="center"/>
      <protection locked="0"/>
    </xf>
    <xf numFmtId="176" fontId="3" fillId="0" borderId="32" xfId="60" applyNumberFormat="1" applyFont="1" applyFill="1" applyBorder="1" applyAlignment="1" applyProtection="1">
      <alignment horizontal="right" vertical="center"/>
      <protection locked="0"/>
    </xf>
    <xf numFmtId="0" fontId="3" fillId="0" borderId="92" xfId="60" applyNumberFormat="1" applyFont="1" applyFill="1" applyBorder="1" applyAlignment="1" applyProtection="1">
      <alignment vertical="center"/>
      <protection locked="0"/>
    </xf>
    <xf numFmtId="0" fontId="3" fillId="0" borderId="32" xfId="60" applyNumberFormat="1" applyFont="1" applyFill="1" applyBorder="1" applyAlignment="1" applyProtection="1">
      <alignment vertical="center" shrinkToFit="1"/>
      <protection locked="0"/>
    </xf>
    <xf numFmtId="180" fontId="3" fillId="0" borderId="31" xfId="60" applyNumberFormat="1" applyFont="1" applyFill="1" applyBorder="1" applyAlignment="1" applyProtection="1">
      <alignment horizontal="right" vertical="center"/>
      <protection locked="0"/>
    </xf>
    <xf numFmtId="179" fontId="3" fillId="0" borderId="92" xfId="60" applyNumberFormat="1" applyFont="1" applyFill="1" applyBorder="1" applyAlignment="1" applyProtection="1">
      <alignment vertical="center"/>
      <protection locked="0"/>
    </xf>
    <xf numFmtId="3" fontId="3" fillId="0" borderId="71" xfId="60" applyNumberFormat="1" applyFont="1" applyFill="1" applyBorder="1" applyAlignment="1" applyProtection="1" quotePrefix="1">
      <alignment vertical="center"/>
      <protection locked="0"/>
    </xf>
    <xf numFmtId="0" fontId="9" fillId="0" borderId="22" xfId="60" applyNumberFormat="1" applyFont="1" applyBorder="1" applyAlignment="1" applyProtection="1">
      <alignment horizontal="center" vertical="center" wrapText="1"/>
      <protection locked="0"/>
    </xf>
    <xf numFmtId="177" fontId="3" fillId="0" borderId="23" xfId="60" applyNumberFormat="1" applyFont="1" applyFill="1" applyBorder="1" applyAlignment="1" applyProtection="1">
      <alignment horizontal="right" vertical="center"/>
      <protection locked="0"/>
    </xf>
    <xf numFmtId="176" fontId="3" fillId="0" borderId="24" xfId="60" applyNumberFormat="1" applyFont="1" applyFill="1" applyBorder="1" applyAlignment="1" applyProtection="1">
      <alignment horizontal="right" vertical="center"/>
      <protection locked="0"/>
    </xf>
    <xf numFmtId="0" fontId="3" fillId="0" borderId="41" xfId="60" applyNumberFormat="1" applyFont="1" applyFill="1" applyBorder="1" applyAlignment="1" applyProtection="1">
      <alignment vertical="center"/>
      <protection locked="0"/>
    </xf>
    <xf numFmtId="180" fontId="3" fillId="0" borderId="23" xfId="60" applyNumberFormat="1" applyFont="1" applyFill="1" applyBorder="1" applyAlignment="1" applyProtection="1">
      <alignment horizontal="right" vertical="center"/>
      <protection locked="0"/>
    </xf>
    <xf numFmtId="3" fontId="3" fillId="0" borderId="58" xfId="60" applyNumberFormat="1" applyFont="1" applyFill="1" applyBorder="1" applyAlignment="1" applyProtection="1" quotePrefix="1">
      <alignment vertical="center"/>
      <protection locked="0"/>
    </xf>
    <xf numFmtId="179" fontId="3" fillId="0" borderId="23" xfId="60" applyNumberFormat="1" applyFont="1" applyBorder="1" applyAlignment="1" applyProtection="1">
      <alignment vertical="center"/>
      <protection locked="0"/>
    </xf>
    <xf numFmtId="177" fontId="3" fillId="0" borderId="44" xfId="60" applyNumberFormat="1" applyFont="1" applyFill="1" applyBorder="1" applyAlignment="1" applyProtection="1">
      <alignment horizontal="right" vertical="center"/>
      <protection locked="0"/>
    </xf>
    <xf numFmtId="176" fontId="3" fillId="0" borderId="45" xfId="60" applyNumberFormat="1" applyFont="1" applyFill="1" applyBorder="1" applyAlignment="1" applyProtection="1">
      <alignment horizontal="right" vertical="center"/>
      <protection locked="0"/>
    </xf>
    <xf numFmtId="0" fontId="3" fillId="0" borderId="47" xfId="60" applyNumberFormat="1" applyFont="1" applyFill="1" applyBorder="1" applyAlignment="1" applyProtection="1">
      <alignment vertical="center"/>
      <protection locked="0"/>
    </xf>
    <xf numFmtId="179" fontId="3" fillId="0" borderId="44" xfId="60" applyNumberFormat="1" applyFont="1" applyBorder="1" applyAlignment="1" applyProtection="1">
      <alignment vertical="center"/>
      <protection locked="0"/>
    </xf>
    <xf numFmtId="179" fontId="3" fillId="0" borderId="47" xfId="60" applyNumberFormat="1" applyFont="1" applyFill="1" applyBorder="1" applyAlignment="1" applyProtection="1">
      <alignment vertical="center"/>
      <protection locked="0"/>
    </xf>
    <xf numFmtId="3" fontId="3" fillId="0" borderId="59" xfId="60" applyNumberFormat="1" applyFont="1" applyFill="1" applyBorder="1" applyAlignment="1" applyProtection="1" quotePrefix="1">
      <alignment vertical="center"/>
      <protection locked="0"/>
    </xf>
    <xf numFmtId="0" fontId="3" fillId="0" borderId="45" xfId="60" applyNumberFormat="1" applyFont="1" applyFill="1" applyBorder="1" applyAlignment="1" applyProtection="1">
      <alignment vertical="center"/>
      <protection locked="0"/>
    </xf>
    <xf numFmtId="177" fontId="3" fillId="0" borderId="38" xfId="60" applyNumberFormat="1" applyFont="1" applyFill="1" applyBorder="1" applyAlignment="1" applyProtection="1">
      <alignment horizontal="right" vertical="center"/>
      <protection locked="0"/>
    </xf>
    <xf numFmtId="0" fontId="3" fillId="0" borderId="39" xfId="60" applyNumberFormat="1" applyFont="1" applyFill="1" applyBorder="1" applyAlignment="1" applyProtection="1">
      <alignment vertical="center"/>
      <protection locked="0"/>
    </xf>
    <xf numFmtId="179" fontId="3" fillId="0" borderId="38" xfId="60" applyNumberFormat="1" applyFont="1" applyBorder="1" applyAlignment="1" applyProtection="1">
      <alignment vertical="center"/>
      <protection locked="0"/>
    </xf>
    <xf numFmtId="179" fontId="3" fillId="0" borderId="39" xfId="60" applyNumberFormat="1" applyFont="1" applyBorder="1" applyAlignment="1" applyProtection="1">
      <alignment vertical="center"/>
      <protection locked="0"/>
    </xf>
    <xf numFmtId="179" fontId="3" fillId="0" borderId="105" xfId="60" applyNumberFormat="1" applyFont="1" applyFill="1" applyBorder="1" applyAlignment="1" applyProtection="1">
      <alignment vertical="center"/>
      <protection locked="0"/>
    </xf>
    <xf numFmtId="3" fontId="3" fillId="0" borderId="55" xfId="60" applyNumberFormat="1" applyFont="1" applyFill="1" applyBorder="1" applyAlignment="1" applyProtection="1" quotePrefix="1">
      <alignment vertical="center"/>
      <protection locked="0"/>
    </xf>
    <xf numFmtId="177" fontId="3" fillId="0" borderId="18" xfId="60" applyNumberFormat="1" applyFont="1" applyFill="1" applyBorder="1" applyAlignment="1" applyProtection="1">
      <alignment horizontal="right" vertical="center"/>
      <protection locked="0"/>
    </xf>
    <xf numFmtId="0" fontId="3" fillId="0" borderId="19" xfId="60" applyNumberFormat="1" applyFont="1" applyFill="1" applyBorder="1" applyAlignment="1" applyProtection="1">
      <alignment vertical="center"/>
      <protection locked="0"/>
    </xf>
    <xf numFmtId="179" fontId="3" fillId="0" borderId="18" xfId="60" applyNumberFormat="1" applyFont="1" applyBorder="1" applyAlignment="1" applyProtection="1">
      <alignment vertical="center"/>
      <protection locked="0"/>
    </xf>
    <xf numFmtId="179" fontId="3" fillId="0" borderId="19" xfId="60" applyNumberFormat="1" applyFont="1" applyBorder="1" applyAlignment="1" applyProtection="1">
      <alignment vertical="center"/>
      <protection locked="0"/>
    </xf>
    <xf numFmtId="3" fontId="3" fillId="0" borderId="17" xfId="60" applyNumberFormat="1" applyFont="1" applyFill="1" applyBorder="1" applyAlignment="1" applyProtection="1" quotePrefix="1">
      <alignment vertical="center"/>
      <protection locked="0"/>
    </xf>
    <xf numFmtId="0" fontId="3" fillId="0" borderId="108" xfId="60" applyNumberFormat="1" applyFont="1" applyFill="1" applyBorder="1" applyAlignment="1" applyProtection="1">
      <alignment vertical="center"/>
      <protection locked="0"/>
    </xf>
    <xf numFmtId="0" fontId="3" fillId="0" borderId="28" xfId="60" applyNumberFormat="1" applyFont="1" applyFill="1" applyBorder="1" applyAlignment="1" applyProtection="1">
      <alignment vertical="center"/>
      <protection locked="0"/>
    </xf>
    <xf numFmtId="179" fontId="3" fillId="0" borderId="29" xfId="60" applyNumberFormat="1" applyFont="1" applyFill="1" applyBorder="1" applyAlignment="1" applyProtection="1">
      <alignment vertical="center"/>
      <protection locked="0"/>
    </xf>
    <xf numFmtId="177" fontId="3" fillId="0" borderId="35" xfId="60" applyNumberFormat="1" applyFont="1" applyFill="1" applyBorder="1" applyAlignment="1" applyProtection="1">
      <alignment horizontal="right" vertical="center"/>
      <protection locked="0"/>
    </xf>
    <xf numFmtId="176" fontId="3" fillId="0" borderId="36" xfId="60" applyNumberFormat="1" applyFont="1" applyFill="1" applyBorder="1" applyAlignment="1" applyProtection="1">
      <alignment horizontal="right" vertical="center"/>
      <protection locked="0"/>
    </xf>
    <xf numFmtId="0" fontId="3" fillId="0" borderId="86" xfId="60" applyNumberFormat="1" applyFont="1" applyFill="1" applyBorder="1" applyAlignment="1" applyProtection="1">
      <alignment vertical="center"/>
      <protection locked="0"/>
    </xf>
    <xf numFmtId="0" fontId="3" fillId="0" borderId="36" xfId="60" applyNumberFormat="1" applyFont="1" applyFill="1" applyBorder="1" applyAlignment="1" applyProtection="1">
      <alignment vertical="center"/>
      <protection locked="0"/>
    </xf>
    <xf numFmtId="179" fontId="3" fillId="0" borderId="35" xfId="60" applyNumberFormat="1" applyFont="1" applyFill="1" applyBorder="1" applyAlignment="1" applyProtection="1">
      <alignment vertical="center"/>
      <protection locked="0"/>
    </xf>
    <xf numFmtId="179" fontId="3" fillId="0" borderId="86" xfId="60" applyNumberFormat="1" applyFont="1" applyBorder="1" applyAlignment="1" applyProtection="1">
      <alignment vertical="center"/>
      <protection locked="0"/>
    </xf>
    <xf numFmtId="0" fontId="3" fillId="0" borderId="69" xfId="60" applyNumberFormat="1" applyFont="1" applyBorder="1" applyAlignment="1" applyProtection="1" quotePrefix="1">
      <alignment vertical="center"/>
      <protection locked="0"/>
    </xf>
    <xf numFmtId="180" fontId="3" fillId="0" borderId="44" xfId="60" applyNumberFormat="1" applyFont="1" applyFill="1" applyBorder="1" applyAlignment="1" applyProtection="1">
      <alignment horizontal="right" vertical="center"/>
      <protection locked="0"/>
    </xf>
    <xf numFmtId="0" fontId="3" fillId="0" borderId="12" xfId="60" applyNumberFormat="1" applyFont="1" applyFill="1" applyBorder="1" applyAlignment="1" applyProtection="1">
      <alignment horizontal="center" vertical="center"/>
      <protection locked="0"/>
    </xf>
    <xf numFmtId="177" fontId="3" fillId="0" borderId="49" xfId="60" applyNumberFormat="1" applyFont="1" applyFill="1" applyBorder="1" applyAlignment="1" applyProtection="1">
      <alignment horizontal="right" vertical="center"/>
      <protection locked="0"/>
    </xf>
    <xf numFmtId="176" fontId="3" fillId="0" borderId="78" xfId="60" applyNumberFormat="1" applyFont="1" applyFill="1" applyBorder="1" applyAlignment="1" applyProtection="1">
      <alignment horizontal="right" vertical="center"/>
      <protection locked="0"/>
    </xf>
    <xf numFmtId="0" fontId="3" fillId="0" borderId="114" xfId="60" applyNumberFormat="1" applyFont="1" applyFill="1" applyBorder="1" applyAlignment="1" applyProtection="1">
      <alignment vertical="center"/>
      <protection locked="0"/>
    </xf>
    <xf numFmtId="0" fontId="3" fillId="0" borderId="78" xfId="60" applyNumberFormat="1" applyFont="1" applyFill="1" applyBorder="1" applyAlignment="1" applyProtection="1">
      <alignment vertical="center"/>
      <protection locked="0"/>
    </xf>
    <xf numFmtId="179" fontId="3" fillId="0" borderId="78" xfId="60" applyNumberFormat="1" applyFont="1" applyFill="1" applyBorder="1" applyAlignment="1" applyProtection="1">
      <alignment vertical="center"/>
      <protection locked="0"/>
    </xf>
    <xf numFmtId="179" fontId="3" fillId="0" borderId="114" xfId="60" applyNumberFormat="1" applyFont="1" applyFill="1" applyBorder="1" applyAlignment="1" applyProtection="1">
      <alignment vertical="center"/>
      <protection locked="0"/>
    </xf>
    <xf numFmtId="3" fontId="3" fillId="0" borderId="12" xfId="60" applyNumberFormat="1" applyFont="1" applyFill="1" applyBorder="1" applyAlignment="1" applyProtection="1" quotePrefix="1">
      <alignment vertical="center"/>
      <protection locked="0"/>
    </xf>
    <xf numFmtId="177" fontId="3" fillId="0" borderId="115" xfId="60" applyNumberFormat="1" applyFont="1" applyFill="1" applyBorder="1" applyAlignment="1" applyProtection="1">
      <alignment horizontal="right" vertical="center"/>
      <protection locked="0"/>
    </xf>
    <xf numFmtId="176" fontId="3" fillId="0" borderId="116" xfId="60" applyNumberFormat="1" applyFont="1" applyFill="1" applyBorder="1" applyAlignment="1" applyProtection="1">
      <alignment horizontal="right" vertical="center"/>
      <protection locked="0"/>
    </xf>
    <xf numFmtId="0" fontId="3" fillId="0" borderId="117" xfId="60" applyNumberFormat="1" applyFont="1" applyFill="1" applyBorder="1" applyAlignment="1" applyProtection="1">
      <alignment vertical="center"/>
      <protection locked="0"/>
    </xf>
    <xf numFmtId="177" fontId="3" fillId="0" borderId="115" xfId="60" applyNumberFormat="1" applyFont="1" applyFill="1" applyBorder="1" applyAlignment="1" applyProtection="1">
      <alignment vertical="center"/>
      <protection locked="0"/>
    </xf>
    <xf numFmtId="0" fontId="3" fillId="0" borderId="116" xfId="60" applyNumberFormat="1" applyFont="1" applyFill="1" applyBorder="1" applyAlignment="1" applyProtection="1">
      <alignment vertical="center"/>
      <protection locked="0"/>
    </xf>
    <xf numFmtId="192" fontId="3" fillId="0" borderId="116" xfId="60" applyNumberFormat="1" applyFont="1" applyFill="1" applyBorder="1" applyAlignment="1" applyProtection="1">
      <alignment horizontal="right" vertical="center"/>
      <protection locked="0"/>
    </xf>
    <xf numFmtId="176" fontId="3" fillId="0" borderId="118" xfId="60" applyNumberFormat="1" applyFont="1" applyFill="1" applyBorder="1" applyAlignment="1" applyProtection="1">
      <alignment horizontal="right" vertical="center"/>
      <protection locked="0"/>
    </xf>
    <xf numFmtId="180" fontId="3" fillId="0" borderId="115" xfId="60" applyNumberFormat="1" applyFont="1" applyFill="1" applyBorder="1" applyAlignment="1" applyProtection="1">
      <alignment vertical="center"/>
      <protection locked="0"/>
    </xf>
    <xf numFmtId="179" fontId="3" fillId="0" borderId="116" xfId="60" applyNumberFormat="1" applyFont="1" applyFill="1" applyBorder="1" applyAlignment="1" applyProtection="1">
      <alignment vertical="center"/>
      <protection locked="0"/>
    </xf>
    <xf numFmtId="179" fontId="3" fillId="0" borderId="117" xfId="60" applyNumberFormat="1" applyFont="1" applyFill="1" applyBorder="1" applyAlignment="1" applyProtection="1">
      <alignment vertical="center"/>
      <protection locked="0"/>
    </xf>
    <xf numFmtId="3" fontId="3" fillId="0" borderId="119" xfId="60" applyNumberFormat="1" applyFont="1" applyFill="1" applyBorder="1" applyAlignment="1" applyProtection="1" quotePrefix="1">
      <alignment vertical="center"/>
      <protection locked="0"/>
    </xf>
    <xf numFmtId="0" fontId="3" fillId="0" borderId="32" xfId="60" applyNumberFormat="1" applyFont="1" applyFill="1" applyBorder="1" applyAlignment="1" applyProtection="1">
      <alignment vertical="center"/>
      <protection locked="0"/>
    </xf>
    <xf numFmtId="0" fontId="3" fillId="0" borderId="71" xfId="60" applyNumberFormat="1" applyFont="1" applyFill="1" applyBorder="1" applyAlignment="1" applyProtection="1" quotePrefix="1">
      <alignment vertical="center"/>
      <protection locked="0"/>
    </xf>
    <xf numFmtId="0" fontId="3" fillId="0" borderId="70" xfId="60" applyNumberFormat="1" applyFont="1" applyBorder="1" applyAlignment="1" applyProtection="1" quotePrefix="1">
      <alignment vertical="center"/>
      <protection locked="0"/>
    </xf>
    <xf numFmtId="0" fontId="3" fillId="0" borderId="24" xfId="60" applyNumberFormat="1" applyFont="1" applyFill="1" applyBorder="1" applyAlignment="1" applyProtection="1" quotePrefix="1">
      <alignment vertical="center"/>
      <protection locked="0"/>
    </xf>
    <xf numFmtId="179" fontId="3" fillId="0" borderId="86" xfId="60" applyNumberFormat="1" applyFont="1" applyFill="1" applyBorder="1" applyAlignment="1" applyProtection="1">
      <alignment vertical="center"/>
      <protection locked="0"/>
    </xf>
    <xf numFmtId="0" fontId="3" fillId="0" borderId="58" xfId="60" applyNumberFormat="1" applyFont="1" applyFill="1" applyBorder="1" applyAlignment="1" applyProtection="1" quotePrefix="1">
      <alignment vertical="center"/>
      <protection locked="0"/>
    </xf>
    <xf numFmtId="179" fontId="3" fillId="0" borderId="23" xfId="0" applyNumberFormat="1" applyFont="1" applyFill="1" applyBorder="1" applyAlignment="1">
      <alignment vertical="center"/>
    </xf>
    <xf numFmtId="179" fontId="3" fillId="0" borderId="24" xfId="0" applyNumberFormat="1" applyFont="1" applyFill="1" applyBorder="1" applyAlignment="1">
      <alignment vertical="center"/>
    </xf>
    <xf numFmtId="0" fontId="3" fillId="0" borderId="59" xfId="60" applyNumberFormat="1" applyFont="1" applyFill="1" applyBorder="1" applyAlignment="1" applyProtection="1" quotePrefix="1">
      <alignment vertical="center"/>
      <protection locked="0"/>
    </xf>
    <xf numFmtId="0" fontId="3" fillId="0" borderId="70" xfId="60" applyNumberFormat="1" applyFont="1" applyFill="1" applyBorder="1" applyAlignment="1" applyProtection="1" quotePrefix="1">
      <alignment vertical="center"/>
      <protection locked="0"/>
    </xf>
    <xf numFmtId="182" fontId="3" fillId="0" borderId="24" xfId="60" applyNumberFormat="1" applyFont="1" applyFill="1" applyBorder="1" applyAlignment="1" applyProtection="1">
      <alignment horizontal="right" vertical="center"/>
      <protection locked="0"/>
    </xf>
    <xf numFmtId="0" fontId="3" fillId="0" borderId="24" xfId="60" applyNumberFormat="1" applyFont="1" applyFill="1" applyBorder="1" applyAlignment="1" applyProtection="1">
      <alignment vertical="center" wrapText="1"/>
      <protection locked="0"/>
    </xf>
    <xf numFmtId="179" fontId="3" fillId="0" borderId="108" xfId="60" applyNumberFormat="1" applyFont="1" applyFill="1" applyBorder="1" applyAlignment="1" applyProtection="1" quotePrefix="1">
      <alignment vertical="center"/>
      <protection locked="0"/>
    </xf>
    <xf numFmtId="0" fontId="3" fillId="0" borderId="84" xfId="60" applyNumberFormat="1" applyFont="1" applyBorder="1" applyAlignment="1" applyProtection="1">
      <alignment horizontal="center" vertical="center" shrinkToFit="1"/>
      <protection locked="0"/>
    </xf>
    <xf numFmtId="176" fontId="3" fillId="0" borderId="86" xfId="60" applyNumberFormat="1" applyFont="1" applyFill="1" applyBorder="1" applyAlignment="1" applyProtection="1">
      <alignment vertical="center"/>
      <protection locked="0"/>
    </xf>
    <xf numFmtId="0" fontId="3" fillId="0" borderId="37" xfId="0" applyFont="1" applyBorder="1" applyAlignment="1">
      <alignment horizontal="left" vertical="center"/>
    </xf>
    <xf numFmtId="180" fontId="3" fillId="0" borderId="35" xfId="60" applyNumberFormat="1" applyFont="1" applyFill="1" applyBorder="1" applyAlignment="1" applyProtection="1">
      <alignment vertical="center"/>
      <protection locked="0"/>
    </xf>
    <xf numFmtId="3" fontId="3" fillId="0" borderId="69" xfId="60" applyNumberFormat="1" applyFont="1" applyFill="1" applyBorder="1" applyAlignment="1" applyProtection="1" quotePrefix="1">
      <alignment vertical="center"/>
      <protection locked="0"/>
    </xf>
    <xf numFmtId="0" fontId="3" fillId="0" borderId="0" xfId="60" applyNumberFormat="1" applyFont="1" applyBorder="1" applyAlignment="1" applyProtection="1">
      <alignment horizontal="center" vertical="center" shrinkToFit="1"/>
      <protection locked="0"/>
    </xf>
    <xf numFmtId="0" fontId="3" fillId="0" borderId="72" xfId="60" applyNumberFormat="1" applyFont="1" applyBorder="1" applyAlignment="1" applyProtection="1">
      <alignment horizontal="center" vertical="center" shrinkToFit="1"/>
      <protection locked="0"/>
    </xf>
    <xf numFmtId="0" fontId="3" fillId="0" borderId="45" xfId="60" applyNumberFormat="1" applyFont="1" applyFill="1" applyBorder="1" applyAlignment="1" applyProtection="1">
      <alignment vertical="center" wrapText="1"/>
      <protection locked="0"/>
    </xf>
    <xf numFmtId="179" fontId="3" fillId="0" borderId="44" xfId="60" applyNumberFormat="1" applyFont="1" applyFill="1" applyBorder="1" applyAlignment="1" applyProtection="1">
      <alignment vertical="center"/>
      <protection locked="0"/>
    </xf>
    <xf numFmtId="0" fontId="3" fillId="0" borderId="42" xfId="60" applyNumberFormat="1" applyFont="1" applyBorder="1" applyAlignment="1" applyProtection="1">
      <alignment horizontal="center" vertical="center" shrinkToFit="1"/>
      <protection locked="0"/>
    </xf>
    <xf numFmtId="0" fontId="3" fillId="0" borderId="105" xfId="60" applyNumberFormat="1" applyFont="1" applyFill="1" applyBorder="1" applyAlignment="1" applyProtection="1">
      <alignment vertical="center"/>
      <protection locked="0"/>
    </xf>
    <xf numFmtId="180" fontId="3" fillId="0" borderId="38" xfId="60" applyNumberFormat="1" applyFont="1" applyFill="1" applyBorder="1" applyAlignment="1" applyProtection="1">
      <alignment vertical="center"/>
      <protection locked="0"/>
    </xf>
    <xf numFmtId="176" fontId="3" fillId="0" borderId="109" xfId="60" applyNumberFormat="1" applyFont="1" applyFill="1" applyBorder="1" applyAlignment="1" applyProtection="1">
      <alignment horizontal="right" vertical="center"/>
      <protection locked="0"/>
    </xf>
    <xf numFmtId="0" fontId="3" fillId="0" borderId="39" xfId="60" applyNumberFormat="1" applyFont="1" applyFill="1" applyBorder="1" applyAlignment="1" applyProtection="1">
      <alignment horizontal="left" vertical="center"/>
      <protection locked="0"/>
    </xf>
    <xf numFmtId="180" fontId="3" fillId="0" borderId="38" xfId="60" applyNumberFormat="1" applyFont="1" applyFill="1" applyBorder="1" applyAlignment="1" applyProtection="1">
      <alignment horizontal="right" vertical="center"/>
      <protection locked="0"/>
    </xf>
    <xf numFmtId="2" fontId="14" fillId="0" borderId="10" xfId="60" applyNumberFormat="1" applyFont="1" applyBorder="1" applyAlignment="1" applyProtection="1">
      <alignment horizontal="center" vertical="center"/>
      <protection locked="0"/>
    </xf>
    <xf numFmtId="0" fontId="3" fillId="0" borderId="20" xfId="60" applyNumberFormat="1" applyFont="1" applyBorder="1" applyAlignment="1" applyProtection="1">
      <alignment horizontal="left" vertical="center"/>
      <protection locked="0"/>
    </xf>
    <xf numFmtId="180" fontId="3" fillId="0" borderId="35" xfId="60" applyNumberFormat="1" applyFont="1" applyFill="1" applyBorder="1" applyAlignment="1" applyProtection="1">
      <alignment horizontal="right" vertical="center"/>
      <protection locked="0"/>
    </xf>
    <xf numFmtId="0" fontId="11" fillId="0" borderId="86" xfId="60" applyNumberFormat="1" applyFont="1" applyFill="1" applyBorder="1" applyAlignment="1" applyProtection="1">
      <alignment vertical="center"/>
      <protection locked="0"/>
    </xf>
    <xf numFmtId="0" fontId="3" fillId="0" borderId="22" xfId="60" applyNumberFormat="1" applyFont="1" applyBorder="1" applyAlignment="1" applyProtection="1">
      <alignment horizontal="center" vertical="center" shrinkToFit="1"/>
      <protection locked="0"/>
    </xf>
    <xf numFmtId="0" fontId="3" fillId="0" borderId="13" xfId="60" applyNumberFormat="1" applyFont="1" applyBorder="1" applyAlignment="1" applyProtection="1">
      <alignment horizontal="center" vertical="center" shrinkToFit="1"/>
      <protection locked="0"/>
    </xf>
    <xf numFmtId="0" fontId="3" fillId="0" borderId="50" xfId="60" applyNumberFormat="1" applyFont="1" applyFill="1" applyBorder="1" applyAlignment="1" applyProtection="1">
      <alignment vertical="center"/>
      <protection locked="0"/>
    </xf>
    <xf numFmtId="0" fontId="3" fillId="0" borderId="30" xfId="60" applyNumberFormat="1" applyFont="1" applyBorder="1" applyAlignment="1" applyProtection="1">
      <alignment horizontal="center" vertical="center" shrinkToFit="1"/>
      <protection locked="0"/>
    </xf>
    <xf numFmtId="179" fontId="3" fillId="0" borderId="33" xfId="60" applyNumberFormat="1" applyFont="1" applyFill="1" applyBorder="1" applyAlignment="1" applyProtection="1">
      <alignment vertical="center"/>
      <protection locked="0"/>
    </xf>
    <xf numFmtId="179" fontId="3" fillId="0" borderId="25" xfId="60" applyNumberFormat="1" applyFont="1" applyFill="1" applyBorder="1" applyAlignment="1" applyProtection="1">
      <alignment vertical="center"/>
      <protection locked="0"/>
    </xf>
    <xf numFmtId="179" fontId="3" fillId="0" borderId="51" xfId="60" applyNumberFormat="1" applyFont="1" applyFill="1" applyBorder="1" applyAlignment="1" applyProtection="1">
      <alignment vertical="center"/>
      <protection locked="0"/>
    </xf>
    <xf numFmtId="0" fontId="3" fillId="0" borderId="26" xfId="60" applyNumberFormat="1" applyFont="1" applyBorder="1" applyAlignment="1" applyProtection="1">
      <alignment horizontal="center" vertical="center" shrinkToFit="1"/>
      <protection locked="0"/>
    </xf>
    <xf numFmtId="0" fontId="3" fillId="0" borderId="34" xfId="60" applyNumberFormat="1" applyFont="1" applyBorder="1" applyAlignment="1" applyProtection="1">
      <alignment horizontal="center" vertical="center" shrinkToFit="1"/>
      <protection locked="0"/>
    </xf>
    <xf numFmtId="179" fontId="3" fillId="0" borderId="37" xfId="60" applyNumberFormat="1" applyFont="1" applyFill="1" applyBorder="1" applyAlignment="1" applyProtection="1">
      <alignment vertical="center"/>
      <protection locked="0"/>
    </xf>
    <xf numFmtId="0" fontId="9" fillId="0" borderId="43" xfId="60" applyNumberFormat="1" applyFont="1" applyBorder="1" applyAlignment="1" applyProtection="1">
      <alignment horizontal="center" vertical="center" wrapText="1"/>
      <protection locked="0"/>
    </xf>
    <xf numFmtId="0" fontId="9" fillId="0" borderId="24" xfId="60" applyNumberFormat="1" applyFont="1" applyFill="1" applyBorder="1" applyAlignment="1" applyProtection="1">
      <alignment vertical="center" wrapText="1"/>
      <protection locked="0"/>
    </xf>
    <xf numFmtId="179" fontId="3" fillId="0" borderId="25" xfId="60" applyNumberFormat="1" applyFont="1" applyFill="1" applyBorder="1" applyAlignment="1" applyProtection="1" quotePrefix="1">
      <alignment vertical="center"/>
      <protection locked="0"/>
    </xf>
    <xf numFmtId="0" fontId="9" fillId="0" borderId="28" xfId="60" applyNumberFormat="1" applyFont="1" applyFill="1" applyBorder="1" applyAlignment="1" applyProtection="1">
      <alignment vertical="center" wrapText="1"/>
      <protection locked="0"/>
    </xf>
    <xf numFmtId="179" fontId="3" fillId="0" borderId="29" xfId="60" applyNumberFormat="1" applyFont="1" applyFill="1" applyBorder="1" applyAlignment="1" applyProtection="1" quotePrefix="1">
      <alignment vertical="center"/>
      <protection locked="0"/>
    </xf>
    <xf numFmtId="0" fontId="3" fillId="0" borderId="30" xfId="60" applyNumberFormat="1" applyFont="1" applyBorder="1" applyAlignment="1" applyProtection="1">
      <alignment horizontal="center" vertical="center" wrapText="1"/>
      <protection locked="0"/>
    </xf>
    <xf numFmtId="179" fontId="3" fillId="0" borderId="41" xfId="60" applyNumberFormat="1" applyFont="1" applyFill="1" applyBorder="1" applyAlignment="1" applyProtection="1" quotePrefix="1">
      <alignment vertical="center"/>
      <protection locked="0"/>
    </xf>
    <xf numFmtId="0" fontId="9" fillId="0" borderId="36" xfId="60" applyNumberFormat="1" applyFont="1" applyFill="1" applyBorder="1" applyAlignment="1" applyProtection="1">
      <alignment vertical="center" wrapText="1"/>
      <protection locked="0"/>
    </xf>
    <xf numFmtId="179" fontId="3" fillId="0" borderId="35" xfId="0" applyNumberFormat="1" applyFont="1" applyFill="1" applyBorder="1" applyAlignment="1" applyProtection="1">
      <alignment horizontal="right" vertical="center"/>
      <protection locked="0"/>
    </xf>
    <xf numFmtId="179" fontId="3" fillId="0" borderId="36" xfId="0" applyNumberFormat="1" applyFont="1" applyFill="1" applyBorder="1" applyAlignment="1" applyProtection="1">
      <alignment horizontal="right" vertical="center"/>
      <protection locked="0"/>
    </xf>
    <xf numFmtId="179" fontId="3" fillId="0" borderId="86" xfId="0" applyNumberFormat="1" applyFont="1" applyFill="1" applyBorder="1" applyAlignment="1" applyProtection="1" quotePrefix="1">
      <alignment horizontal="right" vertical="center"/>
      <protection locked="0"/>
    </xf>
    <xf numFmtId="0" fontId="3" fillId="0" borderId="69" xfId="0" applyFont="1" applyFill="1" applyBorder="1" applyAlignment="1" quotePrefix="1">
      <alignment vertical="center"/>
    </xf>
    <xf numFmtId="179" fontId="3" fillId="0" borderId="23" xfId="0" applyNumberFormat="1" applyFont="1" applyFill="1" applyBorder="1" applyAlignment="1" applyProtection="1">
      <alignment horizontal="right" vertical="center"/>
      <protection locked="0"/>
    </xf>
    <xf numFmtId="179" fontId="3" fillId="0" borderId="24" xfId="0" applyNumberFormat="1" applyFont="1" applyFill="1" applyBorder="1" applyAlignment="1" applyProtection="1">
      <alignment horizontal="right" vertical="center"/>
      <protection locked="0"/>
    </xf>
    <xf numFmtId="179" fontId="3" fillId="0" borderId="41" xfId="0" applyNumberFormat="1" applyFont="1" applyFill="1" applyBorder="1" applyAlignment="1" applyProtection="1" quotePrefix="1">
      <alignment horizontal="right" vertical="center"/>
      <protection locked="0"/>
    </xf>
    <xf numFmtId="0" fontId="3" fillId="0" borderId="58" xfId="0" applyFont="1" applyFill="1" applyBorder="1" applyAlignment="1" quotePrefix="1">
      <alignment vertical="center"/>
    </xf>
    <xf numFmtId="179" fontId="3" fillId="0" borderId="44" xfId="0" applyNumberFormat="1" applyFont="1" applyFill="1" applyBorder="1" applyAlignment="1" applyProtection="1">
      <alignment horizontal="right" vertical="center"/>
      <protection locked="0"/>
    </xf>
    <xf numFmtId="179" fontId="3" fillId="0" borderId="45" xfId="0" applyNumberFormat="1" applyFont="1" applyFill="1" applyBorder="1" applyAlignment="1" applyProtection="1">
      <alignment horizontal="right" vertical="center"/>
      <protection locked="0"/>
    </xf>
    <xf numFmtId="179" fontId="3" fillId="0" borderId="47" xfId="0" applyNumberFormat="1" applyFont="1" applyFill="1" applyBorder="1" applyAlignment="1" applyProtection="1" quotePrefix="1">
      <alignment horizontal="right" vertical="center"/>
      <protection locked="0"/>
    </xf>
    <xf numFmtId="0" fontId="9" fillId="0" borderId="116" xfId="60" applyNumberFormat="1" applyFont="1" applyFill="1" applyBorder="1" applyAlignment="1" applyProtection="1">
      <alignment vertical="center" wrapText="1"/>
      <protection locked="0"/>
    </xf>
    <xf numFmtId="179" fontId="3" fillId="0" borderId="37" xfId="60" applyNumberFormat="1" applyFont="1" applyFill="1" applyBorder="1" applyAlignment="1" applyProtection="1" quotePrefix="1">
      <alignment vertical="center"/>
      <protection locked="0"/>
    </xf>
    <xf numFmtId="0" fontId="3" fillId="0" borderId="69" xfId="60" applyNumberFormat="1" applyFont="1" applyFill="1" applyBorder="1" applyAlignment="1" applyProtection="1" quotePrefix="1">
      <alignment vertical="center"/>
      <protection locked="0"/>
    </xf>
    <xf numFmtId="179" fontId="3" fillId="0" borderId="23" xfId="60" applyNumberFormat="1" applyFont="1" applyFill="1" applyBorder="1" applyAlignment="1" applyProtection="1">
      <alignment vertical="center"/>
      <protection locked="0"/>
    </xf>
    <xf numFmtId="0" fontId="18" fillId="0" borderId="0" xfId="60" applyNumberFormat="1" applyFont="1" applyAlignment="1" applyProtection="1">
      <alignment/>
      <protection locked="0"/>
    </xf>
    <xf numFmtId="0" fontId="3" fillId="0" borderId="65" xfId="60" applyNumberFormat="1" applyFont="1" applyBorder="1" applyAlignment="1" applyProtection="1">
      <alignment horizontal="centerContinuous" vertical="center"/>
      <protection locked="0"/>
    </xf>
    <xf numFmtId="0" fontId="3" fillId="33" borderId="65" xfId="60" applyNumberFormat="1" applyFont="1" applyFill="1" applyBorder="1" applyAlignment="1" applyProtection="1">
      <alignment horizontal="centerContinuous" vertical="center"/>
      <protection locked="0"/>
    </xf>
    <xf numFmtId="176" fontId="3" fillId="0" borderId="65" xfId="60" applyNumberFormat="1" applyFont="1" applyBorder="1" applyAlignment="1" applyProtection="1">
      <alignment horizontal="centerContinuous" vertical="center"/>
      <protection locked="0"/>
    </xf>
    <xf numFmtId="0" fontId="3" fillId="0" borderId="65" xfId="60" applyNumberFormat="1" applyFont="1" applyBorder="1" applyAlignment="1" applyProtection="1">
      <alignment horizontal="center" vertical="center"/>
      <protection locked="0"/>
    </xf>
    <xf numFmtId="0" fontId="3" fillId="0" borderId="93" xfId="60" applyNumberFormat="1" applyFont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shrinkToFit="1"/>
    </xf>
    <xf numFmtId="181" fontId="3" fillId="0" borderId="23" xfId="60" applyNumberFormat="1" applyFont="1" applyBorder="1" applyAlignment="1" applyProtection="1">
      <alignment vertical="center"/>
      <protection locked="0"/>
    </xf>
    <xf numFmtId="0" fontId="3" fillId="0" borderId="25" xfId="60" applyNumberFormat="1" applyFont="1" applyBorder="1" applyAlignment="1" applyProtection="1">
      <alignment vertical="center"/>
      <protection locked="0"/>
    </xf>
    <xf numFmtId="179" fontId="3" fillId="0" borderId="25" xfId="60" applyNumberFormat="1" applyFont="1" applyBorder="1" applyAlignment="1" applyProtection="1">
      <alignment vertical="center"/>
      <protection locked="0"/>
    </xf>
    <xf numFmtId="0" fontId="3" fillId="0" borderId="48" xfId="60" applyNumberFormat="1" applyFont="1" applyBorder="1" applyAlignment="1" applyProtection="1" quotePrefix="1">
      <alignment vertical="center"/>
      <protection locked="0"/>
    </xf>
    <xf numFmtId="0" fontId="3" fillId="0" borderId="17" xfId="0" applyNumberFormat="1" applyFont="1" applyFill="1" applyBorder="1" applyAlignment="1">
      <alignment horizontal="center" vertical="center" wrapText="1"/>
    </xf>
    <xf numFmtId="181" fontId="3" fillId="0" borderId="18" xfId="60" applyNumberFormat="1" applyFont="1" applyBorder="1" applyAlignment="1" applyProtection="1">
      <alignment vertical="center"/>
      <protection locked="0"/>
    </xf>
    <xf numFmtId="180" fontId="3" fillId="0" borderId="18" xfId="0" applyNumberFormat="1" applyFont="1" applyFill="1" applyBorder="1" applyAlignment="1">
      <alignment vertical="center"/>
    </xf>
    <xf numFmtId="180" fontId="3" fillId="0" borderId="19" xfId="0" applyNumberFormat="1" applyFont="1" applyFill="1" applyBorder="1" applyAlignment="1">
      <alignment vertical="center"/>
    </xf>
    <xf numFmtId="180" fontId="3" fillId="0" borderId="83" xfId="0" applyNumberFormat="1" applyFont="1" applyFill="1" applyBorder="1" applyAlignment="1">
      <alignment vertical="center"/>
    </xf>
    <xf numFmtId="0" fontId="3" fillId="0" borderId="17" xfId="60" applyNumberFormat="1" applyFont="1" applyBorder="1" applyAlignment="1" applyProtection="1" quotePrefix="1">
      <alignment vertical="center"/>
      <protection locked="0"/>
    </xf>
    <xf numFmtId="180" fontId="3" fillId="0" borderId="23" xfId="0" applyNumberFormat="1" applyFont="1" applyFill="1" applyBorder="1" applyAlignment="1">
      <alignment vertical="center"/>
    </xf>
    <xf numFmtId="180" fontId="3" fillId="0" borderId="24" xfId="0" applyNumberFormat="1" applyFont="1" applyFill="1" applyBorder="1" applyAlignment="1">
      <alignment vertical="center"/>
    </xf>
    <xf numFmtId="180" fontId="3" fillId="0" borderId="41" xfId="0" applyNumberFormat="1" applyFont="1" applyFill="1" applyBorder="1" applyAlignment="1">
      <alignment vertical="center"/>
    </xf>
    <xf numFmtId="0" fontId="3" fillId="0" borderId="58" xfId="60" applyNumberFormat="1" applyFont="1" applyBorder="1" applyAlignment="1" applyProtection="1" quotePrefix="1">
      <alignment vertical="center"/>
      <protection locked="0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/>
    </xf>
    <xf numFmtId="181" fontId="3" fillId="0" borderId="31" xfId="60" applyNumberFormat="1" applyFont="1" applyBorder="1" applyAlignment="1" applyProtection="1">
      <alignment vertical="center"/>
      <protection locked="0"/>
    </xf>
    <xf numFmtId="0" fontId="3" fillId="0" borderId="33" xfId="60" applyNumberFormat="1" applyFont="1" applyBorder="1" applyAlignment="1" applyProtection="1">
      <alignment vertical="center"/>
      <protection locked="0"/>
    </xf>
    <xf numFmtId="179" fontId="3" fillId="0" borderId="31" xfId="60" applyNumberFormat="1" applyFont="1" applyBorder="1" applyAlignment="1" applyProtection="1">
      <alignment vertical="center"/>
      <protection locked="0"/>
    </xf>
    <xf numFmtId="179" fontId="3" fillId="0" borderId="33" xfId="60" applyNumberFormat="1" applyFont="1" applyBorder="1" applyAlignment="1" applyProtection="1">
      <alignment vertical="center"/>
      <protection locked="0"/>
    </xf>
    <xf numFmtId="0" fontId="3" fillId="0" borderId="22" xfId="0" applyFont="1" applyFill="1" applyBorder="1" applyAlignment="1">
      <alignment horizontal="center" vertical="center"/>
    </xf>
    <xf numFmtId="181" fontId="3" fillId="0" borderId="44" xfId="60" applyNumberFormat="1" applyFont="1" applyBorder="1" applyAlignment="1" applyProtection="1">
      <alignment vertical="center"/>
      <protection locked="0"/>
    </xf>
    <xf numFmtId="0" fontId="9" fillId="0" borderId="46" xfId="60" applyNumberFormat="1" applyFont="1" applyBorder="1" applyAlignment="1" applyProtection="1">
      <alignment vertical="center"/>
      <protection locked="0"/>
    </xf>
    <xf numFmtId="179" fontId="3" fillId="0" borderId="46" xfId="60" applyNumberFormat="1" applyFont="1" applyBorder="1" applyAlignment="1" applyProtection="1">
      <alignment vertical="center"/>
      <protection locked="0"/>
    </xf>
    <xf numFmtId="0" fontId="3" fillId="0" borderId="79" xfId="60" applyNumberFormat="1" applyFont="1" applyBorder="1" applyAlignment="1" applyProtection="1" quotePrefix="1">
      <alignment vertical="center"/>
      <protection locked="0"/>
    </xf>
    <xf numFmtId="0" fontId="3" fillId="0" borderId="20" xfId="60" applyNumberFormat="1" applyFont="1" applyBorder="1" applyAlignment="1" applyProtection="1">
      <alignment vertical="center"/>
      <protection locked="0"/>
    </xf>
    <xf numFmtId="179" fontId="15" fillId="0" borderId="24" xfId="60" applyNumberFormat="1" applyFont="1" applyBorder="1" applyAlignment="1" applyProtection="1">
      <alignment vertical="center"/>
      <protection locked="0"/>
    </xf>
    <xf numFmtId="0" fontId="3" fillId="0" borderId="46" xfId="60" applyNumberFormat="1" applyFont="1" applyBorder="1" applyAlignment="1" applyProtection="1">
      <alignment vertical="center"/>
      <protection locked="0"/>
    </xf>
    <xf numFmtId="179" fontId="15" fillId="0" borderId="45" xfId="60" applyNumberFormat="1" applyFont="1" applyBorder="1" applyAlignment="1" applyProtection="1">
      <alignment vertical="center"/>
      <protection locked="0"/>
    </xf>
    <xf numFmtId="0" fontId="3" fillId="0" borderId="12" xfId="60" applyNumberFormat="1" applyFont="1" applyBorder="1" applyAlignment="1" applyProtection="1">
      <alignment horizontal="center" vertical="center" shrinkToFit="1"/>
      <protection locked="0"/>
    </xf>
    <xf numFmtId="0" fontId="3" fillId="0" borderId="71" xfId="60" applyNumberFormat="1" applyFont="1" applyBorder="1" applyAlignment="1" applyProtection="1" quotePrefix="1">
      <alignment vertical="center"/>
      <protection locked="0"/>
    </xf>
    <xf numFmtId="0" fontId="3" fillId="0" borderId="23" xfId="60" applyNumberFormat="1" applyFont="1" applyBorder="1" applyAlignment="1" applyProtection="1">
      <alignment vertical="center"/>
      <protection locked="0"/>
    </xf>
    <xf numFmtId="179" fontId="3" fillId="0" borderId="23" xfId="60" applyNumberFormat="1" applyFont="1" applyBorder="1" applyAlignment="1" applyProtection="1">
      <alignment horizontal="right" vertical="center"/>
      <protection locked="0"/>
    </xf>
    <xf numFmtId="179" fontId="3" fillId="0" borderId="24" xfId="60" applyNumberFormat="1" applyFont="1" applyBorder="1" applyAlignment="1" applyProtection="1">
      <alignment horizontal="right" vertical="center"/>
      <protection locked="0"/>
    </xf>
    <xf numFmtId="179" fontId="3" fillId="0" borderId="41" xfId="60" applyNumberFormat="1" applyFont="1" applyBorder="1" applyAlignment="1" applyProtection="1">
      <alignment vertical="center"/>
      <protection locked="0"/>
    </xf>
    <xf numFmtId="0" fontId="3" fillId="0" borderId="25" xfId="60" applyNumberFormat="1" applyFont="1" applyBorder="1" applyAlignment="1" applyProtection="1">
      <alignment vertical="center" wrapText="1"/>
      <protection locked="0"/>
    </xf>
    <xf numFmtId="0" fontId="9" fillId="0" borderId="46" xfId="60" applyNumberFormat="1" applyFont="1" applyFill="1" applyBorder="1" applyAlignment="1" applyProtection="1">
      <alignment vertical="center" wrapText="1"/>
      <protection locked="0"/>
    </xf>
    <xf numFmtId="0" fontId="3" fillId="0" borderId="27" xfId="60" applyNumberFormat="1" applyFont="1" applyBorder="1" applyAlignment="1" applyProtection="1">
      <alignment vertical="center"/>
      <protection locked="0"/>
    </xf>
    <xf numFmtId="0" fontId="3" fillId="0" borderId="27" xfId="60" applyNumberFormat="1" applyFont="1" applyFill="1" applyBorder="1" applyAlignment="1" applyProtection="1">
      <alignment vertical="center"/>
      <protection locked="0"/>
    </xf>
    <xf numFmtId="0" fontId="3" fillId="0" borderId="35" xfId="60" applyNumberFormat="1" applyFont="1" applyBorder="1" applyAlignment="1" applyProtection="1">
      <alignment vertical="center"/>
      <protection locked="0"/>
    </xf>
    <xf numFmtId="192" fontId="3" fillId="0" borderId="36" xfId="60" applyNumberFormat="1" applyFont="1" applyFill="1" applyBorder="1" applyAlignment="1" applyProtection="1">
      <alignment vertical="center"/>
      <protection locked="0"/>
    </xf>
    <xf numFmtId="0" fontId="3" fillId="0" borderId="37" xfId="60" applyNumberFormat="1" applyFont="1" applyBorder="1" applyAlignment="1" applyProtection="1">
      <alignment vertical="center"/>
      <protection locked="0"/>
    </xf>
    <xf numFmtId="179" fontId="3" fillId="0" borderId="35" xfId="0" applyNumberFormat="1" applyFont="1" applyFill="1" applyBorder="1" applyAlignment="1">
      <alignment vertical="center"/>
    </xf>
    <xf numFmtId="179" fontId="3" fillId="0" borderId="36" xfId="0" applyNumberFormat="1" applyFont="1" applyFill="1" applyBorder="1" applyAlignment="1">
      <alignment vertical="center"/>
    </xf>
    <xf numFmtId="181" fontId="3" fillId="0" borderId="35" xfId="60" applyNumberFormat="1" applyFont="1" applyBorder="1" applyAlignment="1" applyProtection="1">
      <alignment vertical="center"/>
      <protection locked="0"/>
    </xf>
    <xf numFmtId="181" fontId="3" fillId="0" borderId="52" xfId="60" applyNumberFormat="1" applyFont="1" applyBorder="1" applyAlignment="1" applyProtection="1">
      <alignment vertical="center"/>
      <protection locked="0"/>
    </xf>
    <xf numFmtId="179" fontId="3" fillId="0" borderId="92" xfId="60" applyNumberFormat="1" applyFont="1" applyBorder="1" applyAlignment="1" applyProtection="1">
      <alignment vertical="center"/>
      <protection locked="0"/>
    </xf>
    <xf numFmtId="179" fontId="3" fillId="0" borderId="23" xfId="60" applyNumberFormat="1" applyFont="1" applyFill="1" applyBorder="1" applyAlignment="1" applyProtection="1">
      <alignment horizontal="right" vertical="center"/>
      <protection locked="0"/>
    </xf>
    <xf numFmtId="179" fontId="3" fillId="0" borderId="24" xfId="60" applyNumberFormat="1" applyFont="1" applyFill="1" applyBorder="1" applyAlignment="1" applyProtection="1">
      <alignment horizontal="right" vertical="center"/>
      <protection locked="0"/>
    </xf>
    <xf numFmtId="0" fontId="3" fillId="0" borderId="59" xfId="60" applyNumberFormat="1" applyFont="1" applyBorder="1" applyAlignment="1" applyProtection="1">
      <alignment horizontal="center" vertical="center" shrinkToFit="1"/>
      <protection locked="0"/>
    </xf>
    <xf numFmtId="0" fontId="3" fillId="0" borderId="25" xfId="60" applyFont="1" applyBorder="1" applyAlignment="1">
      <alignment vertical="center" wrapText="1"/>
      <protection/>
    </xf>
    <xf numFmtId="0" fontId="3" fillId="0" borderId="25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46" xfId="60" applyFont="1" applyBorder="1" applyAlignment="1">
      <alignment vertical="center" wrapText="1"/>
      <protection/>
    </xf>
    <xf numFmtId="0" fontId="3" fillId="0" borderId="59" xfId="0" applyFont="1" applyBorder="1" applyAlignment="1">
      <alignment vertical="center"/>
    </xf>
    <xf numFmtId="176" fontId="3" fillId="0" borderId="97" xfId="60" applyNumberFormat="1" applyFont="1" applyFill="1" applyBorder="1" applyAlignment="1" applyProtection="1">
      <alignment vertical="center"/>
      <protection locked="0"/>
    </xf>
    <xf numFmtId="177" fontId="3" fillId="0" borderId="120" xfId="60" applyNumberFormat="1" applyFont="1" applyFill="1" applyBorder="1" applyAlignment="1" applyProtection="1">
      <alignment vertical="center"/>
      <protection locked="0"/>
    </xf>
    <xf numFmtId="0" fontId="3" fillId="0" borderId="121" xfId="60" applyNumberFormat="1" applyFont="1" applyBorder="1" applyAlignment="1" applyProtection="1">
      <alignment horizontal="center" vertical="center" shrinkToFit="1"/>
      <protection locked="0"/>
    </xf>
    <xf numFmtId="0" fontId="3" fillId="0" borderId="122" xfId="60" applyNumberFormat="1" applyFont="1" applyBorder="1" applyAlignment="1" applyProtection="1">
      <alignment horizontal="center" vertical="center" shrinkToFit="1"/>
      <protection locked="0"/>
    </xf>
    <xf numFmtId="181" fontId="3" fillId="0" borderId="123" xfId="60" applyNumberFormat="1" applyFont="1" applyBorder="1" applyAlignment="1" applyProtection="1">
      <alignment vertical="center"/>
      <protection locked="0"/>
    </xf>
    <xf numFmtId="176" fontId="3" fillId="0" borderId="124" xfId="60" applyNumberFormat="1" applyFont="1" applyFill="1" applyBorder="1" applyAlignment="1" applyProtection="1">
      <alignment vertical="center"/>
      <protection locked="0"/>
    </xf>
    <xf numFmtId="177" fontId="3" fillId="0" borderId="123" xfId="60" applyNumberFormat="1" applyFont="1" applyFill="1" applyBorder="1" applyAlignment="1" applyProtection="1">
      <alignment vertical="center"/>
      <protection locked="0"/>
    </xf>
    <xf numFmtId="0" fontId="3" fillId="0" borderId="125" xfId="60" applyFont="1" applyBorder="1" applyAlignment="1">
      <alignment vertical="center"/>
      <protection/>
    </xf>
    <xf numFmtId="179" fontId="3" fillId="0" borderId="123" xfId="60" applyNumberFormat="1" applyFont="1" applyBorder="1" applyAlignment="1" applyProtection="1">
      <alignment horizontal="right" vertical="center"/>
      <protection locked="0"/>
    </xf>
    <xf numFmtId="179" fontId="3" fillId="0" borderId="124" xfId="60" applyNumberFormat="1" applyFont="1" applyBorder="1" applyAlignment="1" applyProtection="1">
      <alignment horizontal="right" vertical="center"/>
      <protection locked="0"/>
    </xf>
    <xf numFmtId="179" fontId="3" fillId="0" borderId="126" xfId="60" applyNumberFormat="1" applyFont="1" applyBorder="1" applyAlignment="1" applyProtection="1">
      <alignment vertical="center"/>
      <protection locked="0"/>
    </xf>
    <xf numFmtId="0" fontId="3" fillId="0" borderId="121" xfId="60" applyNumberFormat="1" applyFont="1" applyBorder="1" applyAlignment="1" applyProtection="1" quotePrefix="1">
      <alignment vertical="center"/>
      <protection locked="0"/>
    </xf>
    <xf numFmtId="176" fontId="3" fillId="0" borderId="41" xfId="60" applyNumberFormat="1" applyFont="1" applyFill="1" applyBorder="1" applyAlignment="1" applyProtection="1">
      <alignment horizontal="right" vertical="center"/>
      <protection locked="0"/>
    </xf>
    <xf numFmtId="176" fontId="3" fillId="0" borderId="25" xfId="60" applyNumberFormat="1" applyFont="1" applyFill="1" applyBorder="1" applyAlignment="1" applyProtection="1" quotePrefix="1">
      <alignment horizontal="left" vertical="center"/>
      <protection locked="0"/>
    </xf>
    <xf numFmtId="176" fontId="3" fillId="0" borderId="25" xfId="60" applyNumberFormat="1" applyFont="1" applyFill="1" applyBorder="1" applyAlignment="1" applyProtection="1">
      <alignment horizontal="left" vertical="center"/>
      <protection locked="0"/>
    </xf>
    <xf numFmtId="0" fontId="3" fillId="0" borderId="25" xfId="60" applyNumberFormat="1" applyFont="1" applyBorder="1" applyAlignment="1" applyProtection="1">
      <alignment vertical="center" shrinkToFit="1"/>
      <protection locked="0"/>
    </xf>
    <xf numFmtId="0" fontId="3" fillId="0" borderId="25" xfId="60" applyFont="1" applyBorder="1" applyAlignment="1">
      <alignment vertical="center"/>
      <protection/>
    </xf>
    <xf numFmtId="0" fontId="3" fillId="0" borderId="55" xfId="60" applyNumberFormat="1" applyFont="1" applyBorder="1" applyAlignment="1" applyProtection="1">
      <alignment horizontal="center" vertical="center" shrinkToFit="1"/>
      <protection locked="0"/>
    </xf>
    <xf numFmtId="181" fontId="3" fillId="0" borderId="38" xfId="60" applyNumberFormat="1" applyFont="1" applyBorder="1" applyAlignment="1" applyProtection="1">
      <alignment vertical="center"/>
      <protection locked="0"/>
    </xf>
    <xf numFmtId="0" fontId="3" fillId="0" borderId="40" xfId="60" applyFont="1" applyBorder="1" applyAlignment="1">
      <alignment vertical="center"/>
      <protection/>
    </xf>
    <xf numFmtId="179" fontId="3" fillId="0" borderId="105" xfId="60" applyNumberFormat="1" applyFont="1" applyBorder="1" applyAlignment="1" applyProtection="1">
      <alignment vertical="center"/>
      <protection locked="0"/>
    </xf>
    <xf numFmtId="0" fontId="3" fillId="0" borderId="55" xfId="60" applyNumberFormat="1" applyFont="1" applyBorder="1" applyAlignment="1" applyProtection="1" quotePrefix="1">
      <alignment vertical="center"/>
      <protection locked="0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0" xfId="60" applyNumberFormat="1" applyFont="1" applyFill="1" applyBorder="1" applyAlignment="1" applyProtection="1">
      <alignment vertical="center" wrapText="1"/>
      <protection locked="0"/>
    </xf>
    <xf numFmtId="0" fontId="3" fillId="0" borderId="34" xfId="0" applyFont="1" applyFill="1" applyBorder="1" applyAlignment="1">
      <alignment horizontal="center" vertical="center" shrinkToFit="1"/>
    </xf>
    <xf numFmtId="0" fontId="9" fillId="0" borderId="37" xfId="60" applyNumberFormat="1" applyFont="1" applyFill="1" applyBorder="1" applyAlignment="1" applyProtection="1">
      <alignment vertical="center" wrapText="1"/>
      <protection locked="0"/>
    </xf>
    <xf numFmtId="180" fontId="3" fillId="0" borderId="35" xfId="0" applyNumberFormat="1" applyFont="1" applyFill="1" applyBorder="1" applyAlignment="1">
      <alignment vertical="center"/>
    </xf>
    <xf numFmtId="180" fontId="3" fillId="0" borderId="36" xfId="0" applyNumberFormat="1" applyFont="1" applyFill="1" applyBorder="1" applyAlignment="1">
      <alignment vertical="center"/>
    </xf>
    <xf numFmtId="180" fontId="3" fillId="0" borderId="86" xfId="0" applyNumberFormat="1" applyFont="1" applyFill="1" applyBorder="1" applyAlignment="1">
      <alignment vertical="center"/>
    </xf>
    <xf numFmtId="176" fontId="3" fillId="0" borderId="109" xfId="60" applyNumberFormat="1" applyFont="1" applyFill="1" applyBorder="1" applyAlignment="1" applyProtection="1">
      <alignment vertical="center"/>
      <protection locked="0"/>
    </xf>
    <xf numFmtId="0" fontId="3" fillId="0" borderId="112" xfId="60" applyNumberFormat="1" applyFont="1" applyFill="1" applyBorder="1" applyAlignment="1" applyProtection="1">
      <alignment vertical="center"/>
      <protection locked="0"/>
    </xf>
    <xf numFmtId="177" fontId="3" fillId="0" borderId="127" xfId="60" applyNumberFormat="1" applyFont="1" applyFill="1" applyBorder="1" applyAlignment="1" applyProtection="1">
      <alignment vertical="center"/>
      <protection locked="0"/>
    </xf>
    <xf numFmtId="0" fontId="3" fillId="0" borderId="101" xfId="60" applyNumberFormat="1" applyFont="1" applyFill="1" applyBorder="1" applyAlignment="1" applyProtection="1">
      <alignment vertical="center"/>
      <protection locked="0"/>
    </xf>
    <xf numFmtId="0" fontId="3" fillId="0" borderId="60" xfId="60" applyNumberFormat="1" applyFont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>
      <alignment horizontal="center" vertical="center" shrinkToFit="1"/>
    </xf>
    <xf numFmtId="180" fontId="3" fillId="0" borderId="44" xfId="0" applyNumberFormat="1" applyFont="1" applyFill="1" applyBorder="1" applyAlignment="1">
      <alignment vertical="center"/>
    </xf>
    <xf numFmtId="180" fontId="3" fillId="0" borderId="45" xfId="0" applyNumberFormat="1" applyFont="1" applyFill="1" applyBorder="1" applyAlignment="1">
      <alignment vertical="center"/>
    </xf>
    <xf numFmtId="180" fontId="3" fillId="0" borderId="47" xfId="0" applyNumberFormat="1" applyFont="1" applyFill="1" applyBorder="1" applyAlignment="1">
      <alignment vertical="center"/>
    </xf>
    <xf numFmtId="0" fontId="3" fillId="0" borderId="59" xfId="60" applyNumberFormat="1" applyFont="1" applyBorder="1" applyAlignment="1" applyProtection="1" quotePrefix="1">
      <alignment vertical="center"/>
      <protection locked="0"/>
    </xf>
    <xf numFmtId="0" fontId="3" fillId="0" borderId="60" xfId="60" applyNumberFormat="1" applyFont="1" applyBorder="1" applyAlignment="1" applyProtection="1" quotePrefix="1">
      <alignment vertical="center"/>
      <protection locked="0"/>
    </xf>
    <xf numFmtId="0" fontId="3" fillId="0" borderId="31" xfId="60" applyNumberFormat="1" applyFont="1" applyBorder="1" applyAlignment="1" applyProtection="1">
      <alignment horizontal="center" vertical="center" shrinkToFit="1"/>
      <protection locked="0"/>
    </xf>
    <xf numFmtId="180" fontId="3" fillId="0" borderId="31" xfId="0" applyNumberFormat="1" applyFont="1" applyFill="1" applyBorder="1" applyAlignment="1">
      <alignment vertical="center"/>
    </xf>
    <xf numFmtId="180" fontId="3" fillId="0" borderId="32" xfId="0" applyNumberFormat="1" applyFont="1" applyFill="1" applyBorder="1" applyAlignment="1">
      <alignment vertical="center"/>
    </xf>
    <xf numFmtId="180" fontId="3" fillId="0" borderId="92" xfId="0" applyNumberFormat="1" applyFont="1" applyFill="1" applyBorder="1" applyAlignment="1">
      <alignment vertical="center"/>
    </xf>
    <xf numFmtId="0" fontId="9" fillId="0" borderId="55" xfId="60" applyNumberFormat="1" applyFont="1" applyBorder="1" applyAlignment="1" applyProtection="1">
      <alignment horizontal="center" vertical="center" shrinkToFit="1"/>
      <protection locked="0"/>
    </xf>
    <xf numFmtId="0" fontId="3" fillId="0" borderId="112" xfId="60" applyNumberFormat="1" applyFont="1" applyBorder="1" applyAlignment="1" applyProtection="1">
      <alignment vertical="center"/>
      <protection locked="0"/>
    </xf>
    <xf numFmtId="179" fontId="3" fillId="0" borderId="127" xfId="60" applyNumberFormat="1" applyFont="1" applyBorder="1" applyAlignment="1" applyProtection="1">
      <alignment vertical="center"/>
      <protection locked="0"/>
    </xf>
    <xf numFmtId="179" fontId="3" fillId="0" borderId="109" xfId="60" applyNumberFormat="1" applyFont="1" applyBorder="1" applyAlignment="1" applyProtection="1">
      <alignment vertical="center"/>
      <protection locked="0"/>
    </xf>
    <xf numFmtId="179" fontId="3" fillId="0" borderId="112" xfId="60" applyNumberFormat="1" applyFont="1" applyBorder="1" applyAlignment="1" applyProtection="1">
      <alignment vertical="center"/>
      <protection locked="0"/>
    </xf>
    <xf numFmtId="0" fontId="3" fillId="0" borderId="57" xfId="60" applyNumberFormat="1" applyFont="1" applyBorder="1" applyAlignment="1" applyProtection="1" quotePrefix="1">
      <alignment vertical="center"/>
      <protection locked="0"/>
    </xf>
    <xf numFmtId="0" fontId="15" fillId="0" borderId="23" xfId="60" applyNumberFormat="1" applyFont="1" applyBorder="1" applyAlignment="1" applyProtection="1">
      <alignment horizontal="center" vertical="center"/>
      <protection locked="0"/>
    </xf>
    <xf numFmtId="181" fontId="3" fillId="0" borderId="24" xfId="60" applyNumberFormat="1" applyFont="1" applyBorder="1" applyAlignment="1" applyProtection="1">
      <alignment vertical="center"/>
      <protection locked="0"/>
    </xf>
    <xf numFmtId="176" fontId="15" fillId="0" borderId="24" xfId="60" applyNumberFormat="1" applyFont="1" applyFill="1" applyBorder="1" applyAlignment="1" applyProtection="1">
      <alignment vertical="center"/>
      <protection locked="0"/>
    </xf>
    <xf numFmtId="0" fontId="3" fillId="0" borderId="41" xfId="60" applyFont="1" applyFill="1" applyBorder="1" applyAlignment="1">
      <alignment vertical="center"/>
      <protection/>
    </xf>
    <xf numFmtId="176" fontId="15" fillId="0" borderId="87" xfId="60" applyNumberFormat="1" applyFont="1" applyFill="1" applyBorder="1" applyAlignment="1" applyProtection="1">
      <alignment vertical="center"/>
      <protection locked="0"/>
    </xf>
    <xf numFmtId="179" fontId="15" fillId="0" borderId="23" xfId="60" applyNumberFormat="1" applyFont="1" applyBorder="1" applyAlignment="1" applyProtection="1">
      <alignment vertical="center"/>
      <protection locked="0"/>
    </xf>
    <xf numFmtId="2" fontId="3" fillId="0" borderId="128" xfId="60" applyNumberFormat="1" applyFont="1" applyFill="1" applyBorder="1" applyAlignment="1" applyProtection="1">
      <alignment vertical="center"/>
      <protection locked="0"/>
    </xf>
    <xf numFmtId="181" fontId="3" fillId="0" borderId="49" xfId="60" applyNumberFormat="1" applyFont="1" applyFill="1" applyBorder="1" applyAlignment="1" applyProtection="1">
      <alignment vertical="center"/>
      <protection locked="0"/>
    </xf>
    <xf numFmtId="176" fontId="3" fillId="0" borderId="78" xfId="60" applyNumberFormat="1" applyFont="1" applyFill="1" applyBorder="1" applyAlignment="1" applyProtection="1">
      <alignment vertical="center"/>
      <protection locked="0"/>
    </xf>
    <xf numFmtId="0" fontId="3" fillId="0" borderId="128" xfId="60" applyNumberFormat="1" applyFont="1" applyFill="1" applyBorder="1" applyAlignment="1" applyProtection="1">
      <alignment vertical="center"/>
      <protection locked="0"/>
    </xf>
    <xf numFmtId="180" fontId="3" fillId="0" borderId="78" xfId="60" applyNumberFormat="1" applyFont="1" applyFill="1" applyBorder="1" applyAlignment="1" applyProtection="1">
      <alignment vertical="center"/>
      <protection locked="0"/>
    </xf>
    <xf numFmtId="0" fontId="3" fillId="0" borderId="128" xfId="60" applyNumberFormat="1" applyFont="1" applyFill="1" applyBorder="1" applyAlignment="1" applyProtection="1" quotePrefix="1">
      <alignment vertical="center"/>
      <protection locked="0"/>
    </xf>
    <xf numFmtId="176" fontId="3" fillId="0" borderId="49" xfId="60" applyNumberFormat="1" applyFont="1" applyFill="1" applyBorder="1" applyAlignment="1" applyProtection="1">
      <alignment vertical="center"/>
      <protection locked="0"/>
    </xf>
    <xf numFmtId="177" fontId="3" fillId="0" borderId="10" xfId="60" applyNumberFormat="1" applyFont="1" applyFill="1" applyBorder="1" applyAlignment="1" applyProtection="1">
      <alignment vertical="center"/>
      <protection locked="0"/>
    </xf>
    <xf numFmtId="176" fontId="3" fillId="0" borderId="12" xfId="60" applyNumberFormat="1" applyFont="1" applyFill="1" applyBorder="1" applyAlignment="1" applyProtection="1">
      <alignment vertical="center"/>
      <protection locked="0"/>
    </xf>
    <xf numFmtId="181" fontId="3" fillId="0" borderId="10" xfId="60" applyNumberFormat="1" applyFont="1" applyFill="1" applyBorder="1" applyAlignment="1" applyProtection="1">
      <alignment vertical="center"/>
      <protection locked="0"/>
    </xf>
    <xf numFmtId="177" fontId="3" fillId="0" borderId="78" xfId="60" applyNumberFormat="1" applyFont="1" applyFill="1" applyBorder="1" applyAlignment="1" applyProtection="1">
      <alignment vertical="center"/>
      <protection locked="0"/>
    </xf>
    <xf numFmtId="177" fontId="3" fillId="0" borderId="128" xfId="60" applyNumberFormat="1" applyFont="1" applyFill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left" vertical="center"/>
    </xf>
    <xf numFmtId="177" fontId="3" fillId="0" borderId="123" xfId="60" applyNumberFormat="1" applyFont="1" applyFill="1" applyBorder="1" applyAlignment="1" applyProtection="1">
      <alignment horizontal="right" vertical="center"/>
      <protection locked="0"/>
    </xf>
    <xf numFmtId="176" fontId="3" fillId="0" borderId="124" xfId="60" applyNumberFormat="1" applyFont="1" applyFill="1" applyBorder="1" applyAlignment="1" applyProtection="1">
      <alignment horizontal="right" vertical="center"/>
      <protection locked="0"/>
    </xf>
    <xf numFmtId="0" fontId="3" fillId="0" borderId="126" xfId="60" applyNumberFormat="1" applyFont="1" applyFill="1" applyBorder="1" applyAlignment="1" applyProtection="1">
      <alignment vertical="center"/>
      <protection locked="0"/>
    </xf>
    <xf numFmtId="179" fontId="3" fillId="0" borderId="124" xfId="60" applyNumberFormat="1" applyFont="1" applyFill="1" applyBorder="1" applyAlignment="1" applyProtection="1">
      <alignment vertical="center"/>
      <protection locked="0"/>
    </xf>
    <xf numFmtId="179" fontId="3" fillId="0" borderId="126" xfId="60" applyNumberFormat="1" applyFont="1" applyFill="1" applyBorder="1" applyAlignment="1" applyProtection="1">
      <alignment vertical="center"/>
      <protection locked="0"/>
    </xf>
    <xf numFmtId="0" fontId="3" fillId="0" borderId="121" xfId="60" applyNumberFormat="1" applyFont="1" applyFill="1" applyBorder="1" applyAlignment="1" applyProtection="1" quotePrefix="1">
      <alignment vertical="center"/>
      <protection locked="0"/>
    </xf>
    <xf numFmtId="186" fontId="9" fillId="0" borderId="81" xfId="60" applyNumberFormat="1" applyFont="1" applyFill="1" applyBorder="1" applyAlignment="1" applyProtection="1" quotePrefix="1">
      <alignment vertical="center"/>
      <protection locked="0"/>
    </xf>
    <xf numFmtId="182" fontId="3" fillId="0" borderId="41" xfId="0" applyNumberFormat="1" applyFont="1" applyFill="1" applyBorder="1" applyAlignment="1" applyProtection="1">
      <alignment horizontal="right" vertical="center"/>
      <protection locked="0"/>
    </xf>
    <xf numFmtId="186" fontId="3" fillId="0" borderId="48" xfId="60" applyNumberFormat="1" applyFont="1" applyFill="1" applyBorder="1" applyAlignment="1" applyProtection="1" quotePrefix="1">
      <alignment vertical="center"/>
      <protection locked="0"/>
    </xf>
    <xf numFmtId="0" fontId="3" fillId="0" borderId="92" xfId="60" applyNumberFormat="1" applyFont="1" applyFill="1" applyBorder="1" applyAlignment="1" applyProtection="1" quotePrefix="1">
      <alignment vertical="center"/>
      <protection locked="0"/>
    </xf>
    <xf numFmtId="0" fontId="3" fillId="0" borderId="32" xfId="60" applyNumberFormat="1" applyFont="1" applyFill="1" applyBorder="1" applyAlignment="1" applyProtection="1" quotePrefix="1">
      <alignment vertical="center"/>
      <protection locked="0"/>
    </xf>
    <xf numFmtId="0" fontId="3" fillId="0" borderId="34" xfId="0" applyFont="1" applyFill="1" applyBorder="1" applyAlignment="1">
      <alignment horizontal="center" vertical="center"/>
    </xf>
    <xf numFmtId="179" fontId="3" fillId="0" borderId="35" xfId="60" applyNumberFormat="1" applyFont="1" applyBorder="1" applyAlignment="1" applyProtection="1">
      <alignment vertical="center"/>
      <protection locked="0"/>
    </xf>
    <xf numFmtId="3" fontId="9" fillId="0" borderId="25" xfId="60" applyNumberFormat="1" applyFont="1" applyFill="1" applyBorder="1" applyAlignment="1">
      <alignment vertical="center"/>
      <protection/>
    </xf>
    <xf numFmtId="0" fontId="9" fillId="0" borderId="46" xfId="60" applyFont="1" applyFill="1" applyBorder="1" applyAlignment="1">
      <alignment vertical="center"/>
      <protection/>
    </xf>
    <xf numFmtId="0" fontId="3" fillId="0" borderId="40" xfId="60" applyNumberFormat="1" applyFont="1" applyFill="1" applyBorder="1" applyAlignment="1" applyProtection="1">
      <alignment horizontal="left" vertical="center" wrapText="1"/>
      <protection locked="0"/>
    </xf>
    <xf numFmtId="181" fontId="3" fillId="0" borderId="23" xfId="60" applyNumberFormat="1" applyFont="1" applyFill="1" applyBorder="1" applyAlignment="1" applyProtection="1">
      <alignment vertical="top"/>
      <protection locked="0"/>
    </xf>
    <xf numFmtId="176" fontId="3" fillId="0" borderId="95" xfId="60" applyNumberFormat="1" applyFont="1" applyFill="1" applyBorder="1" applyAlignment="1" applyProtection="1">
      <alignment horizontal="right" vertical="center"/>
      <protection locked="0"/>
    </xf>
    <xf numFmtId="176" fontId="3" fillId="0" borderId="47" xfId="60" applyNumberFormat="1" applyFont="1" applyFill="1" applyBorder="1" applyAlignment="1" applyProtection="1">
      <alignment horizontal="right" vertical="center"/>
      <protection locked="0"/>
    </xf>
    <xf numFmtId="176" fontId="3" fillId="0" borderId="105" xfId="60" applyNumberFormat="1" applyFont="1" applyFill="1" applyBorder="1" applyAlignment="1" applyProtection="1">
      <alignment horizontal="right" vertical="center"/>
      <protection locked="0"/>
    </xf>
    <xf numFmtId="176" fontId="3" fillId="0" borderId="86" xfId="60" applyNumberFormat="1" applyFont="1" applyFill="1" applyBorder="1" applyAlignment="1" applyProtection="1">
      <alignment horizontal="right" vertical="center"/>
      <protection locked="0"/>
    </xf>
    <xf numFmtId="176" fontId="3" fillId="0" borderId="92" xfId="60" applyNumberFormat="1" applyFont="1" applyFill="1" applyBorder="1" applyAlignment="1" applyProtection="1">
      <alignment vertical="center"/>
      <protection locked="0"/>
    </xf>
    <xf numFmtId="192" fontId="3" fillId="0" borderId="86" xfId="60" applyNumberFormat="1" applyFont="1" applyFill="1" applyBorder="1" applyAlignment="1" applyProtection="1">
      <alignment horizontal="right" vertical="center"/>
      <protection locked="0"/>
    </xf>
    <xf numFmtId="176" fontId="3" fillId="0" borderId="95" xfId="60" applyNumberFormat="1" applyFont="1" applyFill="1" applyBorder="1" applyAlignment="1" applyProtection="1">
      <alignment vertical="center"/>
      <protection locked="0"/>
    </xf>
    <xf numFmtId="182" fontId="3" fillId="0" borderId="41" xfId="60" applyNumberFormat="1" applyFont="1" applyFill="1" applyBorder="1" applyAlignment="1" applyProtection="1">
      <alignment vertical="center"/>
      <protection locked="0"/>
    </xf>
    <xf numFmtId="176" fontId="3" fillId="0" borderId="126" xfId="60" applyNumberFormat="1" applyFont="1" applyFill="1" applyBorder="1" applyAlignment="1" applyProtection="1">
      <alignment vertical="center"/>
      <protection locked="0"/>
    </xf>
    <xf numFmtId="176" fontId="3" fillId="0" borderId="111" xfId="60" applyNumberFormat="1" applyFont="1" applyFill="1" applyBorder="1" applyAlignment="1" applyProtection="1">
      <alignment vertical="center"/>
      <protection locked="0"/>
    </xf>
    <xf numFmtId="182" fontId="3" fillId="0" borderId="86" xfId="60" applyNumberFormat="1" applyFont="1" applyFill="1" applyBorder="1" applyAlignment="1" applyProtection="1">
      <alignment vertical="center"/>
      <protection locked="0"/>
    </xf>
    <xf numFmtId="0" fontId="3" fillId="0" borderId="37" xfId="60" applyFont="1" applyBorder="1" applyAlignment="1">
      <alignment vertical="center"/>
      <protection/>
    </xf>
    <xf numFmtId="179" fontId="3" fillId="0" borderId="35" xfId="60" applyNumberFormat="1" applyFont="1" applyBorder="1" applyAlignment="1" applyProtection="1">
      <alignment horizontal="right" vertical="center"/>
      <protection locked="0"/>
    </xf>
    <xf numFmtId="179" fontId="3" fillId="0" borderId="36" xfId="60" applyNumberFormat="1" applyFont="1" applyBorder="1" applyAlignment="1" applyProtection="1">
      <alignment horizontal="right" vertical="center"/>
      <protection locked="0"/>
    </xf>
    <xf numFmtId="0" fontId="3" fillId="0" borderId="34" xfId="60" applyNumberFormat="1" applyFont="1" applyBorder="1" applyAlignment="1" applyProtection="1">
      <alignment horizontal="center" vertical="center" wrapText="1" shrinkToFit="1"/>
      <protection locked="0"/>
    </xf>
    <xf numFmtId="196" fontId="9" fillId="0" borderId="89" xfId="60" applyNumberFormat="1" applyFont="1" applyFill="1" applyBorder="1" applyAlignment="1" applyProtection="1">
      <alignment vertical="center"/>
      <protection locked="0"/>
    </xf>
    <xf numFmtId="182" fontId="3" fillId="0" borderId="45" xfId="60" applyNumberFormat="1" applyFont="1" applyFill="1" applyBorder="1" applyAlignment="1" applyProtection="1">
      <alignment vertical="center"/>
      <protection locked="0"/>
    </xf>
    <xf numFmtId="0" fontId="3" fillId="0" borderId="37" xfId="60" applyFont="1" applyFill="1" applyBorder="1" applyAlignment="1" quotePrefix="1">
      <alignment vertical="center"/>
      <protection/>
    </xf>
    <xf numFmtId="2" fontId="3" fillId="0" borderId="45" xfId="60" applyNumberFormat="1" applyFont="1" applyFill="1" applyBorder="1" applyAlignment="1" applyProtection="1">
      <alignment horizontal="right" vertical="center"/>
      <protection locked="0"/>
    </xf>
    <xf numFmtId="0" fontId="3" fillId="0" borderId="87" xfId="60" applyNumberFormat="1" applyFont="1" applyFill="1" applyBorder="1" applyAlignment="1" applyProtection="1">
      <alignment vertical="center" wrapText="1"/>
      <protection locked="0"/>
    </xf>
    <xf numFmtId="0" fontId="3" fillId="0" borderId="80" xfId="60" applyNumberFormat="1" applyFont="1" applyFill="1" applyBorder="1" applyAlignment="1" applyProtection="1" quotePrefix="1">
      <alignment vertical="center"/>
      <protection locked="0"/>
    </xf>
    <xf numFmtId="180" fontId="3" fillId="0" borderId="129" xfId="60" applyNumberFormat="1" applyFont="1" applyFill="1" applyBorder="1" applyAlignment="1" applyProtection="1">
      <alignment horizontal="right" vertical="center"/>
      <protection locked="0"/>
    </xf>
    <xf numFmtId="179" fontId="3" fillId="0" borderId="130" xfId="60" applyNumberFormat="1" applyFont="1" applyFill="1" applyBorder="1" applyAlignment="1" applyProtection="1">
      <alignment vertical="center"/>
      <protection locked="0"/>
    </xf>
    <xf numFmtId="179" fontId="3" fillId="0" borderId="131" xfId="60" applyNumberFormat="1" applyFont="1" applyFill="1" applyBorder="1" applyAlignment="1" applyProtection="1">
      <alignment vertical="center"/>
      <protection locked="0"/>
    </xf>
    <xf numFmtId="3" fontId="3" fillId="0" borderId="132" xfId="60" applyNumberFormat="1" applyFont="1" applyFill="1" applyBorder="1" applyAlignment="1" applyProtection="1" quotePrefix="1">
      <alignment vertical="center"/>
      <protection locked="0"/>
    </xf>
    <xf numFmtId="0" fontId="3" fillId="0" borderId="36" xfId="60" applyNumberFormat="1" applyFont="1" applyFill="1" applyBorder="1" applyAlignment="1" applyProtection="1">
      <alignment vertical="center" wrapText="1"/>
      <protection locked="0"/>
    </xf>
    <xf numFmtId="186" fontId="3" fillId="0" borderId="104" xfId="60" applyNumberFormat="1" applyFont="1" applyFill="1" applyBorder="1" applyAlignment="1" applyProtection="1">
      <alignment horizontal="left" vertical="center"/>
      <protection locked="0"/>
    </xf>
    <xf numFmtId="0" fontId="3" fillId="0" borderId="34" xfId="6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3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60" applyNumberFormat="1" applyFont="1" applyFill="1" applyBorder="1" applyAlignment="1" applyProtection="1">
      <alignment horizontal="center" vertical="center" wrapText="1"/>
      <protection locked="0"/>
    </xf>
    <xf numFmtId="176" fontId="3" fillId="0" borderId="47" xfId="60" applyNumberFormat="1" applyFont="1" applyFill="1" applyBorder="1" applyAlignment="1" applyProtection="1">
      <alignment vertical="center" wrapText="1"/>
      <protection locked="0"/>
    </xf>
    <xf numFmtId="186" fontId="3" fillId="0" borderId="25" xfId="60" applyNumberFormat="1" applyFont="1" applyFill="1" applyBorder="1" applyAlignment="1" applyProtection="1">
      <alignment vertical="center"/>
      <protection locked="0"/>
    </xf>
    <xf numFmtId="0" fontId="3" fillId="0" borderId="25" xfId="60" applyFont="1" applyFill="1" applyBorder="1" applyAlignment="1" quotePrefix="1">
      <alignment vertical="center" wrapText="1"/>
      <protection/>
    </xf>
    <xf numFmtId="0" fontId="10" fillId="0" borderId="43" xfId="60" applyNumberFormat="1" applyFont="1" applyBorder="1" applyAlignment="1" applyProtection="1">
      <alignment horizontal="center" vertical="center" wrapText="1"/>
      <protection locked="0"/>
    </xf>
    <xf numFmtId="0" fontId="3" fillId="0" borderId="46" xfId="60" applyNumberFormat="1" applyFont="1" applyFill="1" applyBorder="1" applyAlignment="1" applyProtection="1">
      <alignment horizontal="right" vertical="center"/>
      <protection locked="0"/>
    </xf>
    <xf numFmtId="0" fontId="3" fillId="0" borderId="87" xfId="60" applyNumberFormat="1" applyFont="1" applyFill="1" applyBorder="1" applyAlignment="1" applyProtection="1">
      <alignment vertical="center" shrinkToFit="1"/>
      <protection locked="0"/>
    </xf>
    <xf numFmtId="196" fontId="9" fillId="0" borderId="87" xfId="60" applyNumberFormat="1" applyFont="1" applyFill="1" applyBorder="1" applyAlignment="1" applyProtection="1">
      <alignment horizontal="right" vertical="center"/>
      <protection locked="0"/>
    </xf>
    <xf numFmtId="196" fontId="9" fillId="0" borderId="89" xfId="60" applyNumberFormat="1" applyFont="1" applyFill="1" applyBorder="1" applyAlignment="1" applyProtection="1">
      <alignment horizontal="right" vertical="center" wrapText="1" shrinkToFit="1"/>
      <protection locked="0"/>
    </xf>
    <xf numFmtId="180" fontId="3" fillId="0" borderId="24" xfId="60" applyNumberFormat="1" applyFont="1" applyBorder="1" applyAlignment="1" applyProtection="1">
      <alignment horizontal="right" vertical="center"/>
      <protection locked="0"/>
    </xf>
    <xf numFmtId="180" fontId="3" fillId="0" borderId="24" xfId="60" applyNumberFormat="1" applyFont="1" applyBorder="1" applyAlignment="1" applyProtection="1">
      <alignment horizontal="left" vertical="center"/>
      <protection locked="0"/>
    </xf>
    <xf numFmtId="180" fontId="3" fillId="0" borderId="23" xfId="60" applyNumberFormat="1" applyFont="1" applyBorder="1" applyAlignment="1">
      <alignment horizontal="left" vertical="center"/>
      <protection/>
    </xf>
    <xf numFmtId="180" fontId="3" fillId="0" borderId="24" xfId="60" applyNumberFormat="1" applyFont="1" applyFill="1" applyBorder="1" applyAlignment="1" applyProtection="1">
      <alignment horizontal="left" vertical="center"/>
      <protection locked="0"/>
    </xf>
    <xf numFmtId="180" fontId="3" fillId="0" borderId="39" xfId="60" applyNumberFormat="1" applyFont="1" applyFill="1" applyBorder="1" applyAlignment="1" applyProtection="1">
      <alignment horizontal="left" vertical="center"/>
      <protection locked="0"/>
    </xf>
    <xf numFmtId="180" fontId="3" fillId="0" borderId="45" xfId="60" applyNumberFormat="1" applyFont="1" applyFill="1" applyBorder="1" applyAlignment="1" applyProtection="1">
      <alignment horizontal="left" vertical="center"/>
      <protection locked="0"/>
    </xf>
    <xf numFmtId="180" fontId="3" fillId="0" borderId="44" xfId="60" applyNumberFormat="1" applyFont="1" applyFill="1" applyBorder="1" applyAlignment="1">
      <alignment horizontal="left" vertical="center"/>
      <protection/>
    </xf>
    <xf numFmtId="0" fontId="9" fillId="0" borderId="25" xfId="60" applyFont="1" applyFill="1" applyBorder="1" applyAlignment="1" quotePrefix="1">
      <alignment vertical="center"/>
      <protection/>
    </xf>
    <xf numFmtId="180" fontId="3" fillId="0" borderId="105" xfId="60" applyNumberFormat="1" applyFont="1" applyBorder="1" applyAlignment="1" applyProtection="1">
      <alignment vertical="center"/>
      <protection locked="0"/>
    </xf>
    <xf numFmtId="0" fontId="3" fillId="0" borderId="25" xfId="60" applyFont="1" applyFill="1" applyBorder="1" applyAlignment="1">
      <alignment vertical="center" shrinkToFit="1"/>
      <protection/>
    </xf>
    <xf numFmtId="0" fontId="9" fillId="0" borderId="46" xfId="60" applyFont="1" applyFill="1" applyBorder="1" applyAlignment="1">
      <alignment vertical="center" shrinkToFit="1"/>
      <protection/>
    </xf>
    <xf numFmtId="0" fontId="3" fillId="0" borderId="22" xfId="60" applyNumberFormat="1" applyFont="1" applyBorder="1" applyAlignment="1" applyProtection="1">
      <alignment horizontal="center" vertical="center" wrapText="1" shrinkToFit="1"/>
      <protection locked="0"/>
    </xf>
    <xf numFmtId="0" fontId="3" fillId="0" borderId="43" xfId="60" applyNumberFormat="1" applyFont="1" applyBorder="1" applyAlignment="1" applyProtection="1">
      <alignment horizontal="center" vertical="center" wrapText="1" shrinkToFit="1"/>
      <protection locked="0"/>
    </xf>
    <xf numFmtId="0" fontId="3" fillId="0" borderId="22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43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43" xfId="60" applyNumberFormat="1" applyFont="1" applyBorder="1" applyAlignment="1" applyProtection="1">
      <alignment horizontal="center" vertical="center" shrinkToFit="1"/>
      <protection locked="0"/>
    </xf>
    <xf numFmtId="0" fontId="3" fillId="0" borderId="21" xfId="60" applyNumberFormat="1" applyFont="1" applyBorder="1" applyAlignment="1" applyProtection="1">
      <alignment horizontal="center" vertical="center" shrinkToFit="1"/>
      <protection locked="0"/>
    </xf>
    <xf numFmtId="0" fontId="3" fillId="0" borderId="120" xfId="60" applyNumberFormat="1" applyFont="1" applyFill="1" applyBorder="1" applyAlignment="1" applyProtection="1">
      <alignment horizontal="center" vertical="center"/>
      <protection locked="0"/>
    </xf>
    <xf numFmtId="0" fontId="12" fillId="0" borderId="101" xfId="60" applyNumberFormat="1" applyFont="1" applyFill="1" applyBorder="1" applyAlignment="1" applyProtection="1">
      <alignment horizontal="left" vertical="center"/>
      <protection locked="0"/>
    </xf>
    <xf numFmtId="180" fontId="3" fillId="0" borderId="120" xfId="60" applyNumberFormat="1" applyFont="1" applyBorder="1" applyAlignment="1" applyProtection="1">
      <alignment horizontal="right" vertical="center"/>
      <protection locked="0"/>
    </xf>
    <xf numFmtId="180" fontId="3" fillId="0" borderId="97" xfId="60" applyNumberFormat="1" applyFont="1" applyBorder="1" applyAlignment="1" applyProtection="1">
      <alignment vertical="center"/>
      <protection locked="0"/>
    </xf>
    <xf numFmtId="180" fontId="3" fillId="0" borderId="97" xfId="60" applyNumberFormat="1" applyFont="1" applyFill="1" applyBorder="1" applyAlignment="1" applyProtection="1">
      <alignment vertical="center"/>
      <protection locked="0"/>
    </xf>
    <xf numFmtId="0" fontId="3" fillId="0" borderId="101" xfId="60" applyNumberFormat="1" applyFont="1" applyBorder="1" applyAlignment="1" applyProtection="1" quotePrefix="1">
      <alignment vertical="center"/>
      <protection locked="0"/>
    </xf>
    <xf numFmtId="0" fontId="3" fillId="0" borderId="46" xfId="60" applyNumberFormat="1" applyFont="1" applyFill="1" applyBorder="1" applyAlignment="1" applyProtection="1" quotePrefix="1">
      <alignment vertical="center" shrinkToFit="1"/>
      <protection locked="0"/>
    </xf>
    <xf numFmtId="0" fontId="3" fillId="0" borderId="25" xfId="60" applyFont="1" applyFill="1" applyBorder="1" applyAlignment="1" quotePrefix="1">
      <alignment vertical="center" shrinkToFit="1"/>
      <protection/>
    </xf>
    <xf numFmtId="0" fontId="3" fillId="0" borderId="60" xfId="60" applyNumberFormat="1" applyFont="1" applyBorder="1" applyAlignment="1" applyProtection="1">
      <alignment horizontal="center" vertical="center" wrapText="1"/>
      <protection locked="0"/>
    </xf>
    <xf numFmtId="0" fontId="3" fillId="0" borderId="40" xfId="60" applyFont="1" applyFill="1" applyBorder="1" applyAlignment="1" quotePrefix="1">
      <alignment vertical="center" shrinkToFit="1"/>
      <protection/>
    </xf>
    <xf numFmtId="0" fontId="3" fillId="0" borderId="0" xfId="60" applyFont="1" applyBorder="1" applyAlignment="1" quotePrefix="1">
      <alignment horizontal="left"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11" fillId="0" borderId="0" xfId="60" applyFont="1" applyBorder="1" applyAlignment="1">
      <alignment horizontal="left" vertical="center"/>
      <protection/>
    </xf>
    <xf numFmtId="177" fontId="3" fillId="0" borderId="57" xfId="60" applyNumberFormat="1" applyFont="1" applyFill="1" applyBorder="1" applyAlignment="1" applyProtection="1">
      <alignment vertical="center"/>
      <protection/>
    </xf>
    <xf numFmtId="0" fontId="7" fillId="0" borderId="22" xfId="60" applyNumberFormat="1" applyFont="1" applyBorder="1" applyAlignment="1" applyProtection="1">
      <alignment horizontal="center" vertical="center" wrapText="1"/>
      <protection locked="0"/>
    </xf>
    <xf numFmtId="176" fontId="3" fillId="0" borderId="133" xfId="60" applyNumberFormat="1" applyFont="1" applyFill="1" applyBorder="1" applyAlignment="1" applyProtection="1">
      <alignment vertical="center"/>
      <protection locked="0"/>
    </xf>
    <xf numFmtId="0" fontId="3" fillId="0" borderId="96" xfId="60" applyNumberFormat="1" applyFont="1" applyFill="1" applyBorder="1" applyAlignment="1" applyProtection="1">
      <alignment horizontal="center" vertical="center"/>
      <protection locked="0"/>
    </xf>
    <xf numFmtId="176" fontId="3" fillId="0" borderId="120" xfId="60" applyNumberFormat="1" applyFont="1" applyFill="1" applyBorder="1" applyAlignment="1" applyProtection="1">
      <alignment vertical="center"/>
      <protection locked="0"/>
    </xf>
    <xf numFmtId="177" fontId="3" fillId="0" borderId="97" xfId="60" applyNumberFormat="1" applyFont="1" applyFill="1" applyBorder="1" applyAlignment="1" applyProtection="1">
      <alignment vertical="center"/>
      <protection locked="0"/>
    </xf>
    <xf numFmtId="177" fontId="3" fillId="0" borderId="101" xfId="60" applyNumberFormat="1" applyFont="1" applyFill="1" applyBorder="1" applyAlignment="1" applyProtection="1">
      <alignment vertical="center"/>
      <protection locked="0"/>
    </xf>
    <xf numFmtId="0" fontId="3" fillId="0" borderId="134" xfId="60" applyFont="1" applyBorder="1" applyAlignment="1">
      <alignment horizontal="center" vertical="center"/>
      <protection/>
    </xf>
    <xf numFmtId="0" fontId="3" fillId="0" borderId="56" xfId="60" applyFont="1" applyBorder="1" applyAlignment="1">
      <alignment horizontal="center" vertical="center"/>
      <protection/>
    </xf>
    <xf numFmtId="180" fontId="3" fillId="0" borderId="66" xfId="60" applyNumberFormat="1" applyFont="1" applyBorder="1" applyAlignment="1">
      <alignment vertical="center"/>
      <protection/>
    </xf>
    <xf numFmtId="180" fontId="3" fillId="0" borderId="67" xfId="60" applyNumberFormat="1" applyFont="1" applyBorder="1" applyAlignment="1" applyProtection="1">
      <alignment vertical="center"/>
      <protection locked="0"/>
    </xf>
    <xf numFmtId="0" fontId="3" fillId="0" borderId="68" xfId="60" applyNumberFormat="1" applyFont="1" applyBorder="1" applyAlignment="1" applyProtection="1" quotePrefix="1">
      <alignment vertical="center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59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60" applyNumberFormat="1" applyFont="1" applyBorder="1" applyAlignment="1" applyProtection="1">
      <alignment horizontal="center" vertical="center" shrinkToFit="1"/>
      <protection locked="0"/>
    </xf>
    <xf numFmtId="0" fontId="3" fillId="0" borderId="96" xfId="60" applyNumberFormat="1" applyFont="1" applyBorder="1" applyAlignment="1" applyProtection="1">
      <alignment horizontal="center" vertical="center" shrinkToFit="1"/>
      <protection locked="0"/>
    </xf>
    <xf numFmtId="0" fontId="3" fillId="0" borderId="11" xfId="60" applyNumberFormat="1" applyFont="1" applyBorder="1" applyAlignment="1" applyProtection="1">
      <alignment horizontal="center" vertical="center"/>
      <protection locked="0"/>
    </xf>
    <xf numFmtId="0" fontId="3" fillId="0" borderId="135" xfId="60" applyNumberFormat="1" applyFont="1" applyBorder="1" applyAlignment="1" applyProtection="1">
      <alignment horizontal="center" vertical="center"/>
      <protection locked="0"/>
    </xf>
    <xf numFmtId="192" fontId="3" fillId="0" borderId="128" xfId="60" applyNumberFormat="1" applyFont="1" applyBorder="1" applyAlignment="1" applyProtection="1">
      <alignment horizontal="right" vertical="center"/>
      <protection locked="0"/>
    </xf>
    <xf numFmtId="0" fontId="7" fillId="0" borderId="58" xfId="60" applyNumberFormat="1" applyFont="1" applyBorder="1" applyAlignment="1" applyProtection="1">
      <alignment horizontal="center" vertical="center" wrapText="1" shrinkToFit="1"/>
      <protection locked="0"/>
    </xf>
    <xf numFmtId="0" fontId="7" fillId="0" borderId="59" xfId="60" applyNumberFormat="1" applyFont="1" applyBorder="1" applyAlignment="1" applyProtection="1">
      <alignment horizontal="center" vertical="center" wrapText="1" shrinkToFit="1"/>
      <protection locked="0"/>
    </xf>
    <xf numFmtId="0" fontId="7" fillId="0" borderId="22" xfId="60" applyNumberFormat="1" applyFont="1" applyBorder="1" applyAlignment="1" applyProtection="1">
      <alignment horizontal="center" vertical="center" wrapText="1" shrinkToFit="1"/>
      <protection locked="0"/>
    </xf>
    <xf numFmtId="0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60" applyNumberFormat="1" applyFont="1" applyBorder="1" applyAlignment="1" applyProtection="1">
      <alignment horizontal="center" vertical="center" shrinkToFit="1"/>
      <protection locked="0"/>
    </xf>
    <xf numFmtId="0" fontId="7" fillId="0" borderId="43" xfId="60" applyNumberFormat="1" applyFont="1" applyBorder="1" applyAlignment="1" applyProtection="1">
      <alignment horizontal="center" vertical="center" wrapText="1" shrinkToFit="1"/>
      <protection locked="0"/>
    </xf>
    <xf numFmtId="0" fontId="7" fillId="0" borderId="34" xfId="60" applyNumberFormat="1" applyFont="1" applyBorder="1" applyAlignment="1" applyProtection="1">
      <alignment horizontal="center" vertical="center" wrapText="1" shrinkToFit="1"/>
      <protection locked="0"/>
    </xf>
    <xf numFmtId="186" fontId="9" fillId="0" borderId="48" xfId="60" applyNumberFormat="1" applyFont="1" applyFill="1" applyBorder="1" applyAlignment="1" applyProtection="1">
      <alignment vertical="center" wrapText="1"/>
      <protection locked="0"/>
    </xf>
    <xf numFmtId="0" fontId="7" fillId="0" borderId="13" xfId="60" applyNumberFormat="1" applyFont="1" applyBorder="1" applyAlignment="1" applyProtection="1">
      <alignment horizontal="center" vertical="center" wrapText="1" shrinkToFit="1"/>
      <protection locked="0"/>
    </xf>
    <xf numFmtId="0" fontId="3" fillId="0" borderId="14" xfId="60" applyNumberFormat="1" applyFont="1" applyBorder="1" applyAlignment="1" applyProtection="1">
      <alignment horizontal="right" vertical="center"/>
      <protection locked="0"/>
    </xf>
    <xf numFmtId="177" fontId="3" fillId="0" borderId="127" xfId="60" applyNumberFormat="1" applyFont="1" applyBorder="1" applyAlignment="1" applyProtection="1">
      <alignment vertical="center"/>
      <protection locked="0"/>
    </xf>
    <xf numFmtId="3" fontId="3" fillId="0" borderId="112" xfId="60" applyNumberFormat="1" applyFont="1" applyFill="1" applyBorder="1" applyAlignment="1" applyProtection="1">
      <alignment vertical="center"/>
      <protection locked="0"/>
    </xf>
    <xf numFmtId="3" fontId="3" fillId="0" borderId="109" xfId="60" applyNumberFormat="1" applyFont="1" applyFill="1" applyBorder="1" applyAlignment="1" applyProtection="1">
      <alignment vertical="center"/>
      <protection locked="0"/>
    </xf>
    <xf numFmtId="176" fontId="3" fillId="0" borderId="111" xfId="0" applyNumberFormat="1" applyFont="1" applyFill="1" applyBorder="1" applyAlignment="1" applyProtection="1">
      <alignment vertical="center"/>
      <protection locked="0"/>
    </xf>
    <xf numFmtId="176" fontId="3" fillId="0" borderId="112" xfId="60" applyNumberFormat="1" applyFont="1" applyFill="1" applyBorder="1" applyAlignment="1" applyProtection="1">
      <alignment vertical="center"/>
      <protection locked="0"/>
    </xf>
    <xf numFmtId="3" fontId="3" fillId="0" borderId="127" xfId="60" applyNumberFormat="1" applyFont="1" applyBorder="1" applyAlignment="1" applyProtection="1">
      <alignment vertical="center"/>
      <protection locked="0"/>
    </xf>
    <xf numFmtId="3" fontId="3" fillId="0" borderId="109" xfId="60" applyNumberFormat="1" applyFont="1" applyBorder="1" applyAlignment="1" applyProtection="1">
      <alignment vertical="center"/>
      <protection locked="0"/>
    </xf>
    <xf numFmtId="3" fontId="3" fillId="0" borderId="112" xfId="60" applyNumberFormat="1" applyFont="1" applyBorder="1" applyAlignment="1" applyProtection="1">
      <alignment vertical="center"/>
      <protection locked="0"/>
    </xf>
    <xf numFmtId="3" fontId="3" fillId="0" borderId="16" xfId="60" applyNumberFormat="1" applyFont="1" applyBorder="1" applyAlignment="1" applyProtection="1">
      <alignment vertical="center"/>
      <protection locked="0"/>
    </xf>
    <xf numFmtId="0" fontId="3" fillId="0" borderId="136" xfId="60" applyNumberFormat="1" applyFont="1" applyBorder="1" applyAlignment="1" applyProtection="1">
      <alignment horizontal="center" vertical="center" shrinkToFit="1"/>
      <protection locked="0"/>
    </xf>
    <xf numFmtId="177" fontId="3" fillId="0" borderId="136" xfId="60" applyNumberFormat="1" applyFont="1" applyFill="1" applyBorder="1" applyAlignment="1" applyProtection="1">
      <alignment horizontal="right" vertical="center"/>
      <protection locked="0"/>
    </xf>
    <xf numFmtId="186" fontId="3" fillId="0" borderId="137" xfId="60" applyNumberFormat="1" applyFont="1" applyFill="1" applyBorder="1" applyAlignment="1" applyProtection="1">
      <alignment vertical="center"/>
      <protection locked="0"/>
    </xf>
    <xf numFmtId="177" fontId="3" fillId="0" borderId="136" xfId="60" applyNumberFormat="1" applyFont="1" applyFill="1" applyBorder="1" applyAlignment="1" applyProtection="1">
      <alignment vertical="center"/>
      <protection locked="0"/>
    </xf>
    <xf numFmtId="0" fontId="3" fillId="0" borderId="116" xfId="60" applyNumberFormat="1" applyFont="1" applyFill="1" applyBorder="1" applyAlignment="1" applyProtection="1">
      <alignment horizontal="right" vertical="center"/>
      <protection locked="0"/>
    </xf>
    <xf numFmtId="0" fontId="3" fillId="0" borderId="138" xfId="60" applyNumberFormat="1" applyFont="1" applyFill="1" applyBorder="1" applyAlignment="1" applyProtection="1">
      <alignment vertical="center"/>
      <protection locked="0"/>
    </xf>
    <xf numFmtId="176" fontId="3" fillId="0" borderId="117" xfId="0" applyNumberFormat="1" applyFont="1" applyFill="1" applyBorder="1" applyAlignment="1" applyProtection="1">
      <alignment horizontal="right" vertical="center"/>
      <protection locked="0"/>
    </xf>
    <xf numFmtId="3" fontId="3" fillId="0" borderId="118" xfId="60" applyNumberFormat="1" applyFont="1" applyFill="1" applyBorder="1" applyAlignment="1" applyProtection="1">
      <alignment vertical="center"/>
      <protection locked="0"/>
    </xf>
    <xf numFmtId="0" fontId="11" fillId="0" borderId="121" xfId="60" applyNumberFormat="1" applyFont="1" applyBorder="1" applyAlignment="1" applyProtection="1">
      <alignment horizontal="center" vertical="center" wrapText="1"/>
      <protection locked="0"/>
    </xf>
    <xf numFmtId="0" fontId="11" fillId="0" borderId="59" xfId="60" applyNumberFormat="1" applyFont="1" applyBorder="1" applyAlignment="1" applyProtection="1">
      <alignment horizontal="center" vertical="center" wrapText="1"/>
      <protection locked="0"/>
    </xf>
    <xf numFmtId="0" fontId="3" fillId="0" borderId="87" xfId="60" applyNumberFormat="1" applyFont="1" applyFill="1" applyBorder="1" applyAlignment="1" applyProtection="1">
      <alignment vertical="center" wrapText="1" shrinkToFit="1"/>
      <protection locked="0"/>
    </xf>
    <xf numFmtId="2" fontId="3" fillId="0" borderId="50" xfId="60" applyNumberFormat="1" applyFont="1" applyFill="1" applyBorder="1" applyAlignment="1" applyProtection="1">
      <alignment horizontal="right" vertical="center"/>
      <protection locked="0"/>
    </xf>
    <xf numFmtId="179" fontId="3" fillId="0" borderId="27" xfId="60" applyNumberFormat="1" applyFont="1" applyFill="1" applyBorder="1" applyAlignment="1" applyProtection="1">
      <alignment vertical="center"/>
      <protection locked="0"/>
    </xf>
    <xf numFmtId="0" fontId="3" fillId="0" borderId="69" xfId="0" applyFont="1" applyBorder="1" applyAlignment="1">
      <alignment horizontal="center" vertical="center" shrinkToFit="1"/>
    </xf>
    <xf numFmtId="0" fontId="3" fillId="0" borderId="58" xfId="0" applyNumberFormat="1" applyFont="1" applyFill="1" applyBorder="1" applyAlignment="1">
      <alignment horizontal="center" vertical="center" shrinkToFit="1"/>
    </xf>
    <xf numFmtId="0" fontId="3" fillId="0" borderId="71" xfId="0" applyNumberFormat="1" applyFont="1" applyFill="1" applyBorder="1" applyAlignment="1">
      <alignment horizontal="center" vertical="center" shrinkToFit="1"/>
    </xf>
    <xf numFmtId="0" fontId="3" fillId="0" borderId="59" xfId="0" applyNumberFormat="1" applyFont="1" applyFill="1" applyBorder="1" applyAlignment="1">
      <alignment horizontal="center" vertical="center" shrinkToFit="1"/>
    </xf>
    <xf numFmtId="0" fontId="3" fillId="0" borderId="69" xfId="0" applyNumberFormat="1" applyFont="1" applyFill="1" applyBorder="1" applyAlignment="1">
      <alignment horizontal="center" vertical="center" shrinkToFit="1"/>
    </xf>
    <xf numFmtId="0" fontId="3" fillId="0" borderId="70" xfId="60" applyNumberFormat="1" applyFont="1" applyBorder="1" applyAlignment="1" applyProtection="1">
      <alignment horizontal="center" vertical="center" shrinkToFit="1"/>
      <protection locked="0"/>
    </xf>
    <xf numFmtId="0" fontId="3" fillId="0" borderId="60" xfId="0" applyNumberFormat="1" applyFont="1" applyFill="1" applyBorder="1" applyAlignment="1">
      <alignment horizontal="center" vertical="center" shrinkToFit="1"/>
    </xf>
    <xf numFmtId="0" fontId="3" fillId="0" borderId="119" xfId="0" applyNumberFormat="1" applyFont="1" applyFill="1" applyBorder="1" applyAlignment="1">
      <alignment horizontal="center" vertical="center" shrinkToFit="1"/>
    </xf>
    <xf numFmtId="0" fontId="3" fillId="0" borderId="136" xfId="0" applyFont="1" applyFill="1" applyBorder="1" applyAlignment="1">
      <alignment horizontal="center" vertical="center"/>
    </xf>
    <xf numFmtId="181" fontId="3" fillId="0" borderId="115" xfId="60" applyNumberFormat="1" applyFont="1" applyBorder="1" applyAlignment="1" applyProtection="1">
      <alignment vertical="center"/>
      <protection locked="0"/>
    </xf>
    <xf numFmtId="176" fontId="3" fillId="0" borderId="116" xfId="60" applyNumberFormat="1" applyFont="1" applyFill="1" applyBorder="1" applyAlignment="1" applyProtection="1">
      <alignment vertical="center"/>
      <protection locked="0"/>
    </xf>
    <xf numFmtId="0" fontId="3" fillId="0" borderId="118" xfId="60" applyNumberFormat="1" applyFont="1" applyFill="1" applyBorder="1" applyAlignment="1" applyProtection="1">
      <alignment vertical="center"/>
      <protection locked="0"/>
    </xf>
    <xf numFmtId="176" fontId="3" fillId="0" borderId="117" xfId="60" applyNumberFormat="1" applyFont="1" applyFill="1" applyBorder="1" applyAlignment="1" applyProtection="1">
      <alignment vertical="center"/>
      <protection locked="0"/>
    </xf>
    <xf numFmtId="0" fontId="3" fillId="0" borderId="118" xfId="60" applyNumberFormat="1" applyFont="1" applyBorder="1" applyAlignment="1" applyProtection="1">
      <alignment vertical="center"/>
      <protection locked="0"/>
    </xf>
    <xf numFmtId="179" fontId="3" fillId="0" borderId="115" xfId="60" applyNumberFormat="1" applyFont="1" applyBorder="1" applyAlignment="1" applyProtection="1">
      <alignment vertical="center"/>
      <protection locked="0"/>
    </xf>
    <xf numFmtId="179" fontId="3" fillId="0" borderId="116" xfId="60" applyNumberFormat="1" applyFont="1" applyBorder="1" applyAlignment="1" applyProtection="1">
      <alignment vertical="center"/>
      <protection locked="0"/>
    </xf>
    <xf numFmtId="179" fontId="3" fillId="0" borderId="118" xfId="60" applyNumberFormat="1" applyFont="1" applyBorder="1" applyAlignment="1" applyProtection="1">
      <alignment horizontal="right" vertical="center"/>
      <protection locked="0"/>
    </xf>
    <xf numFmtId="0" fontId="3" fillId="0" borderId="137" xfId="60" applyNumberFormat="1" applyFont="1" applyBorder="1" applyAlignment="1" applyProtection="1" quotePrefix="1">
      <alignment vertical="center"/>
      <protection locked="0"/>
    </xf>
    <xf numFmtId="0" fontId="3" fillId="0" borderId="119" xfId="60" applyNumberFormat="1" applyFont="1" applyBorder="1" applyAlignment="1" applyProtection="1">
      <alignment horizontal="center" vertical="center" shrinkToFit="1"/>
      <protection locked="0"/>
    </xf>
    <xf numFmtId="0" fontId="3" fillId="0" borderId="136" xfId="60" applyNumberFormat="1" applyFont="1" applyBorder="1" applyAlignment="1" applyProtection="1">
      <alignment horizontal="center" vertical="center"/>
      <protection locked="0"/>
    </xf>
    <xf numFmtId="0" fontId="3" fillId="0" borderId="119" xfId="60" applyNumberFormat="1" applyFont="1" applyBorder="1" applyAlignment="1" applyProtection="1" quotePrefix="1">
      <alignment vertical="center"/>
      <protection locked="0"/>
    </xf>
    <xf numFmtId="0" fontId="3" fillId="0" borderId="40" xfId="60" applyNumberFormat="1" applyFont="1" applyBorder="1" applyAlignment="1" applyProtection="1">
      <alignment vertical="center"/>
      <protection locked="0"/>
    </xf>
    <xf numFmtId="179" fontId="3" fillId="0" borderId="83" xfId="60" applyNumberFormat="1" applyFont="1" applyBorder="1" applyAlignment="1" applyProtection="1">
      <alignment vertical="center"/>
      <protection locked="0"/>
    </xf>
    <xf numFmtId="179" fontId="15" fillId="0" borderId="41" xfId="60" applyNumberFormat="1" applyFont="1" applyBorder="1" applyAlignment="1" applyProtection="1">
      <alignment vertical="center"/>
      <protection locked="0"/>
    </xf>
    <xf numFmtId="179" fontId="15" fillId="0" borderId="47" xfId="60" applyNumberFormat="1" applyFont="1" applyBorder="1" applyAlignment="1" applyProtection="1">
      <alignment vertical="center"/>
      <protection locked="0"/>
    </xf>
    <xf numFmtId="179" fontId="3" fillId="0" borderId="47" xfId="60" applyNumberFormat="1" applyFont="1" applyBorder="1" applyAlignment="1" applyProtection="1">
      <alignment vertical="center"/>
      <protection locked="0"/>
    </xf>
    <xf numFmtId="179" fontId="3" fillId="0" borderId="117" xfId="60" applyNumberFormat="1" applyFont="1" applyBorder="1" applyAlignment="1" applyProtection="1">
      <alignment vertical="center"/>
      <protection locked="0"/>
    </xf>
    <xf numFmtId="0" fontId="15" fillId="0" borderId="58" xfId="60" applyNumberFormat="1" applyFont="1" applyBorder="1" applyAlignment="1" applyProtection="1" quotePrefix="1">
      <alignment vertical="center"/>
      <protection locked="0"/>
    </xf>
    <xf numFmtId="0" fontId="15" fillId="0" borderId="59" xfId="60" applyNumberFormat="1" applyFont="1" applyBorder="1" applyAlignment="1" applyProtection="1" quotePrefix="1">
      <alignment vertical="center"/>
      <protection locked="0"/>
    </xf>
    <xf numFmtId="0" fontId="3" fillId="0" borderId="139" xfId="60" applyNumberFormat="1" applyFont="1" applyBorder="1" applyAlignment="1" applyProtection="1">
      <alignment horizontal="center" vertical="center" shrinkToFit="1"/>
      <protection locked="0"/>
    </xf>
    <xf numFmtId="0" fontId="3" fillId="0" borderId="140" xfId="60" applyNumberFormat="1" applyFont="1" applyBorder="1" applyAlignment="1" applyProtection="1">
      <alignment horizontal="center" vertical="center"/>
      <protection locked="0"/>
    </xf>
    <xf numFmtId="0" fontId="3" fillId="0" borderId="141" xfId="60" applyNumberFormat="1" applyFont="1" applyBorder="1" applyAlignment="1" applyProtection="1">
      <alignment vertical="center"/>
      <protection locked="0"/>
    </xf>
    <xf numFmtId="192" fontId="3" fillId="0" borderId="142" xfId="60" applyNumberFormat="1" applyFont="1" applyFill="1" applyBorder="1" applyAlignment="1" applyProtection="1">
      <alignment vertical="center"/>
      <protection locked="0"/>
    </xf>
    <xf numFmtId="0" fontId="3" fillId="0" borderId="143" xfId="60" applyNumberFormat="1" applyFont="1" applyFill="1" applyBorder="1" applyAlignment="1" applyProtection="1">
      <alignment vertical="center"/>
      <protection locked="0"/>
    </xf>
    <xf numFmtId="177" fontId="3" fillId="0" borderId="141" xfId="60" applyNumberFormat="1" applyFont="1" applyFill="1" applyBorder="1" applyAlignment="1" applyProtection="1">
      <alignment vertical="center"/>
      <protection locked="0"/>
    </xf>
    <xf numFmtId="192" fontId="3" fillId="0" borderId="142" xfId="60" applyNumberFormat="1" applyFont="1" applyFill="1" applyBorder="1" applyAlignment="1" applyProtection="1">
      <alignment horizontal="right" vertical="center"/>
      <protection locked="0"/>
    </xf>
    <xf numFmtId="192" fontId="3" fillId="0" borderId="144" xfId="60" applyNumberFormat="1" applyFont="1" applyFill="1" applyBorder="1" applyAlignment="1" applyProtection="1">
      <alignment horizontal="right" vertical="center"/>
      <protection locked="0"/>
    </xf>
    <xf numFmtId="0" fontId="3" fillId="0" borderId="143" xfId="60" applyNumberFormat="1" applyFont="1" applyBorder="1" applyAlignment="1" applyProtection="1">
      <alignment vertical="center"/>
      <protection locked="0"/>
    </xf>
    <xf numFmtId="179" fontId="3" fillId="0" borderId="141" xfId="0" applyNumberFormat="1" applyFont="1" applyFill="1" applyBorder="1" applyAlignment="1">
      <alignment vertical="center"/>
    </xf>
    <xf numFmtId="179" fontId="3" fillId="0" borderId="142" xfId="0" applyNumberFormat="1" applyFont="1" applyFill="1" applyBorder="1" applyAlignment="1">
      <alignment vertical="center"/>
    </xf>
    <xf numFmtId="179" fontId="3" fillId="0" borderId="142" xfId="60" applyNumberFormat="1" applyFont="1" applyFill="1" applyBorder="1" applyAlignment="1" applyProtection="1">
      <alignment vertical="center"/>
      <protection locked="0"/>
    </xf>
    <xf numFmtId="179" fontId="3" fillId="0" borderId="144" xfId="60" applyNumberFormat="1" applyFont="1" applyFill="1" applyBorder="1" applyAlignment="1" applyProtection="1">
      <alignment vertical="center"/>
      <protection locked="0"/>
    </xf>
    <xf numFmtId="0" fontId="3" fillId="0" borderId="139" xfId="60" applyNumberFormat="1" applyFont="1" applyFill="1" applyBorder="1" applyAlignment="1" applyProtection="1" quotePrefix="1">
      <alignment vertical="center"/>
      <protection locked="0"/>
    </xf>
    <xf numFmtId="192" fontId="3" fillId="0" borderId="86" xfId="60" applyNumberFormat="1" applyFont="1" applyFill="1" applyBorder="1" applyAlignment="1" applyProtection="1">
      <alignment vertical="center"/>
      <protection locked="0"/>
    </xf>
    <xf numFmtId="0" fontId="3" fillId="0" borderId="46" xfId="60" applyFont="1" applyBorder="1" applyAlignment="1">
      <alignment vertical="center"/>
      <protection/>
    </xf>
    <xf numFmtId="180" fontId="3" fillId="0" borderId="44" xfId="60" applyNumberFormat="1" applyFont="1" applyFill="1" applyBorder="1" applyAlignment="1" applyProtection="1">
      <alignment vertical="center"/>
      <protection locked="0"/>
    </xf>
    <xf numFmtId="0" fontId="3" fillId="0" borderId="118" xfId="60" applyFont="1" applyFill="1" applyBorder="1" applyAlignment="1">
      <alignment vertical="center"/>
      <protection/>
    </xf>
    <xf numFmtId="0" fontId="3" fillId="0" borderId="118" xfId="60" applyFont="1" applyBorder="1" applyAlignment="1">
      <alignment vertical="center"/>
      <protection/>
    </xf>
    <xf numFmtId="0" fontId="3" fillId="0" borderId="14" xfId="60" applyNumberFormat="1" applyFont="1" applyBorder="1" applyAlignment="1" applyProtection="1">
      <alignment horizontal="center" vertical="center" shrinkToFit="1"/>
      <protection locked="0"/>
    </xf>
    <xf numFmtId="0" fontId="3" fillId="0" borderId="51" xfId="60" applyFont="1" applyFill="1" applyBorder="1" applyAlignment="1">
      <alignment vertical="center"/>
      <protection/>
    </xf>
    <xf numFmtId="0" fontId="3" fillId="0" borderId="51" xfId="60" applyFont="1" applyBorder="1" applyAlignment="1">
      <alignment vertical="center"/>
      <protection/>
    </xf>
    <xf numFmtId="179" fontId="3" fillId="0" borderId="52" xfId="60" applyNumberFormat="1" applyFont="1" applyBorder="1" applyAlignment="1" applyProtection="1">
      <alignment vertical="center"/>
      <protection locked="0"/>
    </xf>
    <xf numFmtId="179" fontId="3" fillId="0" borderId="50" xfId="60" applyNumberFormat="1" applyFont="1" applyBorder="1" applyAlignment="1" applyProtection="1">
      <alignment vertical="center"/>
      <protection locked="0"/>
    </xf>
    <xf numFmtId="179" fontId="3" fillId="0" borderId="95" xfId="60" applyNumberFormat="1" applyFont="1" applyBorder="1" applyAlignment="1" applyProtection="1">
      <alignment vertical="center"/>
      <protection locked="0"/>
    </xf>
    <xf numFmtId="0" fontId="3" fillId="0" borderId="20" xfId="60" applyFont="1" applyBorder="1" applyAlignment="1">
      <alignment vertical="center"/>
      <protection/>
    </xf>
    <xf numFmtId="0" fontId="3" fillId="0" borderId="71" xfId="0" applyFont="1" applyBorder="1" applyAlignment="1">
      <alignment horizontal="center" vertical="center" shrinkToFit="1"/>
    </xf>
    <xf numFmtId="0" fontId="3" fillId="0" borderId="33" xfId="60" applyFont="1" applyBorder="1" applyAlignment="1">
      <alignment vertical="center" wrapText="1"/>
      <protection/>
    </xf>
    <xf numFmtId="0" fontId="3" fillId="0" borderId="71" xfId="0" applyFont="1" applyBorder="1" applyAlignment="1">
      <alignment vertical="center"/>
    </xf>
    <xf numFmtId="182" fontId="3" fillId="0" borderId="47" xfId="60" applyNumberFormat="1" applyFont="1" applyFill="1" applyBorder="1" applyAlignment="1" applyProtection="1">
      <alignment vertical="center"/>
      <protection locked="0"/>
    </xf>
    <xf numFmtId="0" fontId="3" fillId="0" borderId="18" xfId="60" applyNumberFormat="1" applyFont="1" applyBorder="1" applyAlignment="1" applyProtection="1">
      <alignment horizontal="center" vertical="center" shrinkToFit="1"/>
      <protection locked="0"/>
    </xf>
    <xf numFmtId="0" fontId="3" fillId="0" borderId="23" xfId="60" applyNumberFormat="1" applyFont="1" applyBorder="1" applyAlignment="1" applyProtection="1">
      <alignment horizontal="center" vertical="center" shrinkToFit="1"/>
      <protection locked="0"/>
    </xf>
    <xf numFmtId="0" fontId="3" fillId="0" borderId="38" xfId="60" applyNumberFormat="1" applyFont="1" applyBorder="1" applyAlignment="1" applyProtection="1">
      <alignment horizontal="center" vertical="center" shrinkToFit="1"/>
      <protection locked="0"/>
    </xf>
    <xf numFmtId="0" fontId="3" fillId="0" borderId="126" xfId="60" applyFont="1" applyFill="1" applyBorder="1" applyAlignment="1">
      <alignment vertical="center"/>
      <protection/>
    </xf>
    <xf numFmtId="0" fontId="3" fillId="0" borderId="83" xfId="60" applyNumberFormat="1" applyFont="1" applyFill="1" applyBorder="1" applyAlignment="1" applyProtection="1">
      <alignment vertical="center"/>
      <protection locked="0"/>
    </xf>
    <xf numFmtId="177" fontId="3" fillId="0" borderId="145" xfId="60" applyNumberFormat="1" applyFont="1" applyFill="1" applyBorder="1" applyAlignment="1" applyProtection="1">
      <alignment vertical="center"/>
      <protection locked="0"/>
    </xf>
    <xf numFmtId="181" fontId="3" fillId="0" borderId="87" xfId="60" applyNumberFormat="1" applyFont="1" applyFill="1" applyBorder="1" applyAlignment="1" applyProtection="1">
      <alignment vertical="center"/>
      <protection locked="0"/>
    </xf>
    <xf numFmtId="177" fontId="3" fillId="0" borderId="87" xfId="60" applyNumberFormat="1" applyFont="1" applyFill="1" applyBorder="1" applyAlignment="1" applyProtection="1">
      <alignment vertical="center"/>
      <protection locked="0"/>
    </xf>
    <xf numFmtId="177" fontId="3" fillId="0" borderId="89" xfId="60" applyNumberFormat="1" applyFont="1" applyFill="1" applyBorder="1" applyAlignment="1" applyProtection="1">
      <alignment vertical="center"/>
      <protection locked="0"/>
    </xf>
    <xf numFmtId="181" fontId="3" fillId="0" borderId="82" xfId="60" applyNumberFormat="1" applyFont="1" applyFill="1" applyBorder="1" applyAlignment="1" applyProtection="1">
      <alignment vertical="center"/>
      <protection locked="0"/>
    </xf>
    <xf numFmtId="181" fontId="3" fillId="0" borderId="80" xfId="60" applyNumberFormat="1" applyFont="1" applyFill="1" applyBorder="1" applyAlignment="1" applyProtection="1">
      <alignment vertical="center"/>
      <protection locked="0"/>
    </xf>
    <xf numFmtId="180" fontId="3" fillId="0" borderId="41" xfId="60" applyNumberFormat="1" applyFont="1" applyFill="1" applyBorder="1" applyAlignment="1" applyProtection="1">
      <alignment vertical="center"/>
      <protection locked="0"/>
    </xf>
    <xf numFmtId="0" fontId="3" fillId="0" borderId="83" xfId="60" applyNumberFormat="1" applyFont="1" applyBorder="1" applyAlignment="1" applyProtection="1">
      <alignment horizontal="center" vertical="center" shrinkToFit="1"/>
      <protection locked="0"/>
    </xf>
    <xf numFmtId="0" fontId="3" fillId="0" borderId="41" xfId="60" applyNumberFormat="1" applyFont="1" applyBorder="1" applyAlignment="1" applyProtection="1">
      <alignment horizontal="center" vertical="center" shrinkToFit="1"/>
      <protection locked="0"/>
    </xf>
    <xf numFmtId="0" fontId="3" fillId="0" borderId="105" xfId="60" applyNumberFormat="1" applyFont="1" applyBorder="1" applyAlignment="1" applyProtection="1">
      <alignment horizontal="center" vertical="center" shrinkToFit="1"/>
      <protection locked="0"/>
    </xf>
    <xf numFmtId="0" fontId="9" fillId="0" borderId="136" xfId="0" applyFont="1" applyFill="1" applyBorder="1" applyAlignment="1">
      <alignment horizontal="center" vertical="center" wrapText="1" shrinkToFit="1"/>
    </xf>
    <xf numFmtId="180" fontId="3" fillId="0" borderId="115" xfId="0" applyNumberFormat="1" applyFont="1" applyFill="1" applyBorder="1" applyAlignment="1">
      <alignment vertical="center"/>
    </xf>
    <xf numFmtId="180" fontId="3" fillId="0" borderId="116" xfId="0" applyNumberFormat="1" applyFont="1" applyFill="1" applyBorder="1" applyAlignment="1">
      <alignment vertical="center"/>
    </xf>
    <xf numFmtId="180" fontId="3" fillId="0" borderId="117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shrinkToFit="1"/>
    </xf>
    <xf numFmtId="0" fontId="14" fillId="0" borderId="14" xfId="60" applyNumberFormat="1" applyFont="1" applyBorder="1" applyAlignment="1" applyProtection="1">
      <alignment horizontal="center" vertical="center"/>
      <protection locked="0"/>
    </xf>
    <xf numFmtId="2" fontId="14" fillId="0" borderId="14" xfId="60" applyNumberFormat="1" applyFont="1" applyBorder="1" applyAlignment="1" applyProtection="1">
      <alignment horizontal="center" vertical="center"/>
      <protection locked="0"/>
    </xf>
    <xf numFmtId="0" fontId="3" fillId="0" borderId="12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60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121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69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70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119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43" xfId="0" applyNumberFormat="1" applyFont="1" applyFill="1" applyBorder="1" applyAlignment="1">
      <alignment horizontal="center" vertical="center" shrinkToFit="1"/>
    </xf>
    <xf numFmtId="0" fontId="3" fillId="0" borderId="55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60" applyNumberFormat="1" applyFont="1" applyFill="1" applyBorder="1" applyAlignment="1" applyProtection="1">
      <alignment horizontal="center" vertical="center" shrinkToFit="1"/>
      <protection locked="0"/>
    </xf>
    <xf numFmtId="179" fontId="3" fillId="0" borderId="86" xfId="60" applyNumberFormat="1" applyFont="1" applyFill="1" applyBorder="1" applyAlignment="1" applyProtection="1" quotePrefix="1">
      <alignment vertical="center"/>
      <protection locked="0"/>
    </xf>
    <xf numFmtId="0" fontId="3" fillId="0" borderId="61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60" applyNumberFormat="1" applyFont="1" applyFill="1" applyBorder="1" applyAlignment="1" applyProtection="1">
      <alignment horizontal="center" vertical="center" shrinkToFit="1"/>
      <protection locked="0"/>
    </xf>
    <xf numFmtId="177" fontId="3" fillId="0" borderId="127" xfId="60" applyNumberFormat="1" applyFont="1" applyFill="1" applyBorder="1" applyAlignment="1" applyProtection="1">
      <alignment horizontal="right" vertical="center"/>
      <protection locked="0"/>
    </xf>
    <xf numFmtId="0" fontId="3" fillId="0" borderId="111" xfId="60" applyNumberFormat="1" applyFont="1" applyFill="1" applyBorder="1" applyAlignment="1" applyProtection="1">
      <alignment vertical="center"/>
      <protection locked="0"/>
    </xf>
    <xf numFmtId="0" fontId="3" fillId="0" borderId="109" xfId="60" applyNumberFormat="1" applyFont="1" applyFill="1" applyBorder="1" applyAlignment="1" applyProtection="1">
      <alignment vertical="center" wrapText="1"/>
      <protection locked="0"/>
    </xf>
    <xf numFmtId="179" fontId="3" fillId="0" borderId="127" xfId="60" applyNumberFormat="1" applyFont="1" applyFill="1" applyBorder="1" applyAlignment="1" applyProtection="1">
      <alignment vertical="center"/>
      <protection locked="0"/>
    </xf>
    <xf numFmtId="179" fontId="3" fillId="0" borderId="111" xfId="60" applyNumberFormat="1" applyFont="1" applyFill="1" applyBorder="1" applyAlignment="1" applyProtection="1">
      <alignment vertical="center"/>
      <protection locked="0"/>
    </xf>
    <xf numFmtId="0" fontId="3" fillId="0" borderId="16" xfId="60" applyNumberFormat="1" applyFont="1" applyFill="1" applyBorder="1" applyAlignment="1" applyProtection="1" quotePrefix="1">
      <alignment vertical="center"/>
      <protection locked="0"/>
    </xf>
    <xf numFmtId="0" fontId="3" fillId="0" borderId="58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60" xfId="60" applyNumberFormat="1" applyFont="1" applyFill="1" applyBorder="1" applyAlignment="1" applyProtection="1" quotePrefix="1">
      <alignment vertical="center"/>
      <protection locked="0"/>
    </xf>
    <xf numFmtId="0" fontId="3" fillId="0" borderId="71" xfId="60" applyNumberFormat="1" applyFont="1" applyFill="1" applyBorder="1" applyAlignment="1" applyProtection="1">
      <alignment horizontal="center" vertical="center" shrinkToFit="1"/>
      <protection locked="0"/>
    </xf>
    <xf numFmtId="0" fontId="9" fillId="0" borderId="45" xfId="60" applyNumberFormat="1" applyFont="1" applyFill="1" applyBorder="1" applyAlignment="1" applyProtection="1">
      <alignment vertical="center" wrapText="1"/>
      <protection locked="0"/>
    </xf>
    <xf numFmtId="179" fontId="3" fillId="0" borderId="47" xfId="60" applyNumberFormat="1" applyFont="1" applyFill="1" applyBorder="1" applyAlignment="1" applyProtection="1" quotePrefix="1">
      <alignment vertical="center"/>
      <protection locked="0"/>
    </xf>
    <xf numFmtId="0" fontId="3" fillId="0" borderId="34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18" xfId="60" applyNumberFormat="1" applyFont="1" applyBorder="1" applyAlignment="1" applyProtection="1">
      <alignment horizontal="center" vertical="center"/>
      <protection locked="0"/>
    </xf>
    <xf numFmtId="0" fontId="3" fillId="0" borderId="20" xfId="60" applyNumberFormat="1" applyFont="1" applyBorder="1" applyAlignment="1" applyProtection="1">
      <alignment horizontal="center" vertical="center"/>
      <protection locked="0"/>
    </xf>
    <xf numFmtId="0" fontId="3" fillId="0" borderId="23" xfId="60" applyNumberFormat="1" applyFont="1" applyBorder="1" applyAlignment="1" applyProtection="1">
      <alignment horizontal="center" vertical="center"/>
      <protection locked="0"/>
    </xf>
    <xf numFmtId="0" fontId="3" fillId="0" borderId="25" xfId="6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81" xfId="0" applyNumberFormat="1" applyFont="1" applyFill="1" applyBorder="1" applyAlignment="1">
      <alignment horizontal="center" vertical="center" shrinkToFit="1"/>
    </xf>
    <xf numFmtId="0" fontId="3" fillId="0" borderId="73" xfId="0" applyNumberFormat="1" applyFont="1" applyFill="1" applyBorder="1" applyAlignment="1">
      <alignment horizontal="center" vertical="center" shrinkToFit="1"/>
    </xf>
    <xf numFmtId="0" fontId="3" fillId="0" borderId="146" xfId="0" applyNumberFormat="1" applyFont="1" applyFill="1" applyBorder="1" applyAlignment="1">
      <alignment horizontal="center" vertical="center" shrinkToFit="1"/>
    </xf>
    <xf numFmtId="0" fontId="3" fillId="0" borderId="48" xfId="60" applyNumberFormat="1" applyFont="1" applyBorder="1" applyAlignment="1" applyProtection="1">
      <alignment horizontal="center" vertical="center" wrapText="1"/>
      <protection locked="0"/>
    </xf>
    <xf numFmtId="0" fontId="3" fillId="0" borderId="74" xfId="60" applyNumberFormat="1" applyFont="1" applyBorder="1" applyAlignment="1" applyProtection="1">
      <alignment horizontal="center" vertical="center" shrinkToFit="1"/>
      <protection locked="0"/>
    </xf>
    <xf numFmtId="179" fontId="3" fillId="0" borderId="46" xfId="60" applyNumberFormat="1" applyFont="1" applyFill="1" applyBorder="1" applyAlignment="1" applyProtection="1">
      <alignment vertical="center"/>
      <protection locked="0"/>
    </xf>
    <xf numFmtId="180" fontId="3" fillId="0" borderId="115" xfId="60" applyNumberFormat="1" applyFont="1" applyFill="1" applyBorder="1" applyAlignment="1" applyProtection="1">
      <alignment horizontal="right" vertical="center"/>
      <protection locked="0"/>
    </xf>
    <xf numFmtId="179" fontId="3" fillId="0" borderId="118" xfId="60" applyNumberFormat="1" applyFont="1" applyFill="1" applyBorder="1" applyAlignment="1" applyProtection="1">
      <alignment vertical="center"/>
      <protection locked="0"/>
    </xf>
    <xf numFmtId="0" fontId="3" fillId="0" borderId="36" xfId="60" applyNumberFormat="1" applyFont="1" applyFill="1" applyBorder="1" applyAlignment="1" applyProtection="1" quotePrefix="1">
      <alignment vertical="center"/>
      <protection locked="0"/>
    </xf>
    <xf numFmtId="0" fontId="3" fillId="0" borderId="124" xfId="60" applyNumberFormat="1" applyFont="1" applyFill="1" applyBorder="1" applyAlignment="1" applyProtection="1">
      <alignment vertical="center" wrapText="1"/>
      <protection locked="0"/>
    </xf>
    <xf numFmtId="180" fontId="3" fillId="0" borderId="123" xfId="60" applyNumberFormat="1" applyFont="1" applyFill="1" applyBorder="1" applyAlignment="1" applyProtection="1">
      <alignment horizontal="right" vertical="center"/>
      <protection locked="0"/>
    </xf>
    <xf numFmtId="182" fontId="3" fillId="0" borderId="28" xfId="60" applyNumberFormat="1" applyFont="1" applyFill="1" applyBorder="1" applyAlignment="1" applyProtection="1">
      <alignment horizontal="right" vertical="center"/>
      <protection locked="0"/>
    </xf>
    <xf numFmtId="0" fontId="3" fillId="0" borderId="28" xfId="60" applyNumberFormat="1" applyFont="1" applyFill="1" applyBorder="1" applyAlignment="1" applyProtection="1">
      <alignment vertical="center" wrapText="1"/>
      <protection locked="0"/>
    </xf>
    <xf numFmtId="0" fontId="3" fillId="0" borderId="48" xfId="60" applyNumberFormat="1" applyFont="1" applyBorder="1" applyAlignment="1" applyProtection="1">
      <alignment horizontal="center" vertical="center" shrinkToFit="1"/>
      <protection locked="0"/>
    </xf>
    <xf numFmtId="0" fontId="3" fillId="0" borderId="73" xfId="60" applyNumberFormat="1" applyFont="1" applyBorder="1" applyAlignment="1" applyProtection="1">
      <alignment horizontal="center" vertical="center" shrinkToFit="1"/>
      <protection locked="0"/>
    </xf>
    <xf numFmtId="0" fontId="3" fillId="0" borderId="147" xfId="60" applyNumberFormat="1" applyFont="1" applyBorder="1" applyAlignment="1" applyProtection="1">
      <alignment horizontal="center" vertical="center" shrinkToFit="1"/>
      <protection locked="0"/>
    </xf>
    <xf numFmtId="0" fontId="3" fillId="0" borderId="75" xfId="60" applyNumberFormat="1" applyFont="1" applyBorder="1" applyAlignment="1" applyProtection="1">
      <alignment horizontal="center" vertical="center" shrinkToFit="1"/>
      <protection locked="0"/>
    </xf>
    <xf numFmtId="0" fontId="3" fillId="0" borderId="146" xfId="60" applyNumberFormat="1" applyFont="1" applyBorder="1" applyAlignment="1" applyProtection="1">
      <alignment horizontal="center" vertical="center" shrinkToFit="1"/>
      <protection locked="0"/>
    </xf>
    <xf numFmtId="0" fontId="3" fillId="0" borderId="17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113" xfId="60" applyNumberFormat="1" applyFont="1" applyBorder="1" applyAlignment="1" applyProtection="1">
      <alignment horizontal="center" vertical="center" shrinkToFit="1"/>
      <protection locked="0"/>
    </xf>
    <xf numFmtId="0" fontId="3" fillId="0" borderId="76" xfId="60" applyNumberFormat="1" applyFont="1" applyBorder="1" applyAlignment="1" applyProtection="1">
      <alignment horizontal="center" vertical="center" shrinkToFit="1"/>
      <protection locked="0"/>
    </xf>
    <xf numFmtId="0" fontId="11" fillId="0" borderId="121" xfId="60" applyNumberFormat="1" applyFont="1" applyFill="1" applyBorder="1" applyAlignment="1" applyProtection="1">
      <alignment horizontal="center" vertical="center" shrinkToFit="1"/>
      <protection locked="0"/>
    </xf>
    <xf numFmtId="0" fontId="11" fillId="0" borderId="60" xfId="60" applyNumberFormat="1" applyFont="1" applyFill="1" applyBorder="1" applyAlignment="1" applyProtection="1">
      <alignment horizontal="center" vertical="center" shrinkToFit="1"/>
      <protection locked="0"/>
    </xf>
    <xf numFmtId="0" fontId="11" fillId="0" borderId="69" xfId="60" applyNumberFormat="1" applyFont="1" applyFill="1" applyBorder="1" applyAlignment="1" applyProtection="1">
      <alignment horizontal="center" vertical="center" shrinkToFit="1"/>
      <protection locked="0"/>
    </xf>
    <xf numFmtId="0" fontId="11" fillId="0" borderId="59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59" xfId="60" applyNumberFormat="1" applyFont="1" applyFill="1" applyBorder="1" applyAlignment="1" applyProtection="1">
      <alignment horizontal="center" vertical="center" shrinkToFit="1"/>
      <protection locked="0"/>
    </xf>
    <xf numFmtId="182" fontId="3" fillId="0" borderId="41" xfId="60" applyNumberFormat="1" applyFont="1" applyFill="1" applyBorder="1" applyAlignment="1" applyProtection="1">
      <alignment horizontal="right" vertical="center"/>
      <protection locked="0"/>
    </xf>
    <xf numFmtId="176" fontId="3" fillId="0" borderId="41" xfId="60" applyNumberFormat="1" applyFont="1" applyFill="1" applyBorder="1" applyAlignment="1" applyProtection="1">
      <alignment horizontal="right" vertical="center" shrinkToFit="1"/>
      <protection locked="0"/>
    </xf>
    <xf numFmtId="0" fontId="3" fillId="0" borderId="41" xfId="60" applyNumberFormat="1" applyFont="1" applyFill="1" applyBorder="1" applyAlignment="1" applyProtection="1">
      <alignment vertical="center" shrinkToFit="1"/>
      <protection locked="0"/>
    </xf>
    <xf numFmtId="177" fontId="3" fillId="0" borderId="23" xfId="60" applyNumberFormat="1" applyFont="1" applyFill="1" applyBorder="1" applyAlignment="1" applyProtection="1">
      <alignment vertical="center" shrinkToFit="1"/>
      <protection locked="0"/>
    </xf>
    <xf numFmtId="176" fontId="3" fillId="0" borderId="24" xfId="60" applyNumberFormat="1" applyFont="1" applyFill="1" applyBorder="1" applyAlignment="1" applyProtection="1">
      <alignment vertical="center" shrinkToFit="1"/>
      <protection locked="0"/>
    </xf>
    <xf numFmtId="176" fontId="3" fillId="0" borderId="41" xfId="60" applyNumberFormat="1" applyFont="1" applyFill="1" applyBorder="1" applyAlignment="1" applyProtection="1">
      <alignment vertical="center" shrinkToFit="1"/>
      <protection locked="0"/>
    </xf>
    <xf numFmtId="0" fontId="16" fillId="0" borderId="0" xfId="60" applyNumberFormat="1" applyFont="1" applyFill="1" applyAlignment="1" applyProtection="1">
      <alignment/>
      <protection locked="0"/>
    </xf>
    <xf numFmtId="180" fontId="3" fillId="0" borderId="23" xfId="60" applyNumberFormat="1" applyFont="1" applyBorder="1" applyAlignment="1" applyProtection="1" quotePrefix="1">
      <alignment vertical="center"/>
      <protection locked="0"/>
    </xf>
    <xf numFmtId="0" fontId="3" fillId="0" borderId="29" xfId="60" applyFont="1" applyFill="1" applyBorder="1" applyAlignment="1">
      <alignment vertical="center"/>
      <protection/>
    </xf>
    <xf numFmtId="180" fontId="3" fillId="0" borderId="27" xfId="60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NumberFormat="1" applyFont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 quotePrefix="1">
      <alignment vertical="center"/>
      <protection/>
    </xf>
    <xf numFmtId="180" fontId="3" fillId="0" borderId="0" xfId="60" applyNumberFormat="1" applyFont="1" applyBorder="1" applyAlignment="1">
      <alignment vertical="center"/>
      <protection/>
    </xf>
    <xf numFmtId="180" fontId="3" fillId="0" borderId="0" xfId="60" applyNumberFormat="1" applyFont="1" applyBorder="1" applyAlignment="1" applyProtection="1">
      <alignment vertical="center"/>
      <protection locked="0"/>
    </xf>
    <xf numFmtId="0" fontId="3" fillId="0" borderId="0" xfId="60" applyNumberFormat="1" applyFont="1" applyBorder="1" applyAlignment="1" applyProtection="1" quotePrefix="1">
      <alignment vertical="center"/>
      <protection locked="0"/>
    </xf>
    <xf numFmtId="0" fontId="0" fillId="0" borderId="0" xfId="0" applyFont="1" applyBorder="1" applyAlignment="1">
      <alignment/>
    </xf>
    <xf numFmtId="0" fontId="3" fillId="0" borderId="42" xfId="60" applyNumberFormat="1" applyFont="1" applyBorder="1" applyAlignment="1" applyProtection="1">
      <alignment horizontal="center" vertical="center" wrapText="1"/>
      <protection locked="0"/>
    </xf>
    <xf numFmtId="0" fontId="3" fillId="0" borderId="25" xfId="60" applyNumberFormat="1" applyFont="1" applyFill="1" applyBorder="1" applyAlignment="1" applyProtection="1" quotePrefix="1">
      <alignment vertical="center" shrinkToFit="1"/>
      <protection locked="0"/>
    </xf>
    <xf numFmtId="0" fontId="9" fillId="0" borderId="25" xfId="60" applyFont="1" applyFill="1" applyBorder="1" applyAlignment="1">
      <alignment horizontal="left" vertical="center"/>
      <protection/>
    </xf>
    <xf numFmtId="0" fontId="3" fillId="0" borderId="22" xfId="6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37" xfId="60" applyNumberFormat="1" applyFont="1" applyFill="1" applyBorder="1" applyAlignment="1" applyProtection="1">
      <alignment vertical="center" wrapText="1"/>
      <protection locked="0"/>
    </xf>
    <xf numFmtId="180" fontId="3" fillId="0" borderId="129" xfId="60" applyNumberFormat="1" applyFont="1" applyBorder="1" applyAlignment="1">
      <alignment vertical="center"/>
      <protection/>
    </xf>
    <xf numFmtId="180" fontId="3" fillId="0" borderId="130" xfId="60" applyNumberFormat="1" applyFont="1" applyBorder="1" applyAlignment="1" applyProtection="1">
      <alignment vertical="center"/>
      <protection locked="0"/>
    </xf>
    <xf numFmtId="180" fontId="3" fillId="0" borderId="130" xfId="60" applyNumberFormat="1" applyFont="1" applyFill="1" applyBorder="1" applyAlignment="1" applyProtection="1">
      <alignment vertical="center"/>
      <protection locked="0"/>
    </xf>
    <xf numFmtId="0" fontId="3" fillId="0" borderId="148" xfId="60" applyNumberFormat="1" applyFont="1" applyBorder="1" applyAlignment="1" applyProtection="1" quotePrefix="1">
      <alignment vertical="center"/>
      <protection locked="0"/>
    </xf>
    <xf numFmtId="179" fontId="3" fillId="0" borderId="129" xfId="60" applyNumberFormat="1" applyFont="1" applyBorder="1" applyAlignment="1" applyProtection="1">
      <alignment vertical="center"/>
      <protection locked="0"/>
    </xf>
    <xf numFmtId="179" fontId="3" fillId="0" borderId="130" xfId="60" applyNumberFormat="1" applyFont="1" applyBorder="1" applyAlignment="1" applyProtection="1">
      <alignment vertical="center"/>
      <protection locked="0"/>
    </xf>
    <xf numFmtId="179" fontId="3" fillId="0" borderId="131" xfId="60" applyNumberFormat="1" applyFont="1" applyBorder="1" applyAlignment="1" applyProtection="1">
      <alignment vertical="center"/>
      <protection locked="0"/>
    </xf>
    <xf numFmtId="0" fontId="3" fillId="0" borderId="132" xfId="60" applyNumberFormat="1" applyFont="1" applyBorder="1" applyAlignment="1" applyProtection="1" quotePrefix="1">
      <alignment vertical="center"/>
      <protection locked="0"/>
    </xf>
    <xf numFmtId="179" fontId="3" fillId="0" borderId="129" xfId="60" applyNumberFormat="1" applyFont="1" applyFill="1" applyBorder="1" applyAlignment="1" applyProtection="1">
      <alignment vertical="center"/>
      <protection locked="0"/>
    </xf>
    <xf numFmtId="179" fontId="3" fillId="0" borderId="130" xfId="60" applyNumberFormat="1" applyFont="1" applyFill="1" applyBorder="1" applyAlignment="1" applyProtection="1" quotePrefix="1">
      <alignment vertical="center"/>
      <protection locked="0"/>
    </xf>
    <xf numFmtId="0" fontId="3" fillId="0" borderId="148" xfId="60" applyNumberFormat="1" applyFont="1" applyFill="1" applyBorder="1" applyAlignment="1" applyProtection="1" quotePrefix="1">
      <alignment vertical="center"/>
      <protection locked="0"/>
    </xf>
    <xf numFmtId="179" fontId="3" fillId="0" borderId="115" xfId="0" applyNumberFormat="1" applyFont="1" applyFill="1" applyBorder="1" applyAlignment="1">
      <alignment vertical="center"/>
    </xf>
    <xf numFmtId="179" fontId="3" fillId="0" borderId="116" xfId="0" applyNumberFormat="1" applyFont="1" applyFill="1" applyBorder="1" applyAlignment="1">
      <alignment vertical="center"/>
    </xf>
    <xf numFmtId="0" fontId="3" fillId="0" borderId="119" xfId="60" applyNumberFormat="1" applyFont="1" applyFill="1" applyBorder="1" applyAlignment="1" applyProtection="1" quotePrefix="1">
      <alignment vertical="center"/>
      <protection locked="0"/>
    </xf>
    <xf numFmtId="179" fontId="3" fillId="0" borderId="18" xfId="0" applyNumberFormat="1" applyFont="1" applyFill="1" applyBorder="1" applyAlignment="1">
      <alignment vertical="center"/>
    </xf>
    <xf numFmtId="179" fontId="3" fillId="0" borderId="19" xfId="0" applyNumberFormat="1" applyFont="1" applyFill="1" applyBorder="1" applyAlignment="1">
      <alignment vertical="center"/>
    </xf>
    <xf numFmtId="0" fontId="3" fillId="0" borderId="17" xfId="60" applyNumberFormat="1" applyFont="1" applyFill="1" applyBorder="1" applyAlignment="1" applyProtection="1" quotePrefix="1">
      <alignment vertical="center"/>
      <protection locked="0"/>
    </xf>
    <xf numFmtId="0" fontId="7" fillId="0" borderId="87" xfId="60" applyNumberFormat="1" applyFont="1" applyFill="1" applyBorder="1" applyAlignment="1" applyProtection="1" quotePrefix="1">
      <alignment vertical="center" wrapText="1"/>
      <protection locked="0"/>
    </xf>
    <xf numFmtId="180" fontId="3" fillId="0" borderId="123" xfId="60" applyNumberFormat="1" applyFont="1" applyFill="1" applyBorder="1" applyAlignment="1" applyProtection="1">
      <alignment vertical="center"/>
      <protection locked="0"/>
    </xf>
    <xf numFmtId="179" fontId="3" fillId="0" borderId="126" xfId="60" applyNumberFormat="1" applyFont="1" applyFill="1" applyBorder="1" applyAlignment="1" applyProtection="1" quotePrefix="1">
      <alignment vertical="center"/>
      <protection locked="0"/>
    </xf>
    <xf numFmtId="0" fontId="3" fillId="0" borderId="16" xfId="60" applyNumberFormat="1" applyFont="1" applyBorder="1" applyAlignment="1" applyProtection="1">
      <alignment horizontal="center" vertical="center" shrinkToFit="1"/>
      <protection locked="0"/>
    </xf>
    <xf numFmtId="181" fontId="3" fillId="0" borderId="127" xfId="60" applyNumberFormat="1" applyFont="1" applyBorder="1" applyAlignment="1" applyProtection="1">
      <alignment vertical="center"/>
      <protection locked="0"/>
    </xf>
    <xf numFmtId="0" fontId="3" fillId="0" borderId="112" xfId="60" applyFont="1" applyFill="1" applyBorder="1" applyAlignment="1">
      <alignment vertical="center"/>
      <protection/>
    </xf>
    <xf numFmtId="0" fontId="3" fillId="0" borderId="112" xfId="60" applyFont="1" applyBorder="1" applyAlignment="1">
      <alignment vertical="center"/>
      <protection/>
    </xf>
    <xf numFmtId="179" fontId="3" fillId="0" borderId="111" xfId="60" applyNumberFormat="1" applyFont="1" applyBorder="1" applyAlignment="1" applyProtection="1">
      <alignment vertical="center"/>
      <protection locked="0"/>
    </xf>
    <xf numFmtId="0" fontId="3" fillId="0" borderId="16" xfId="60" applyNumberFormat="1" applyFont="1" applyBorder="1" applyAlignment="1" applyProtection="1" quotePrefix="1">
      <alignment vertical="center"/>
      <protection locked="0"/>
    </xf>
    <xf numFmtId="0" fontId="3" fillId="0" borderId="37" xfId="60" applyFont="1" applyFill="1" applyBorder="1" applyAlignment="1">
      <alignment vertical="center" wrapText="1"/>
      <protection/>
    </xf>
    <xf numFmtId="179" fontId="3" fillId="0" borderId="124" xfId="60" applyNumberFormat="1" applyFont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 shrinkToFit="1"/>
    </xf>
    <xf numFmtId="181" fontId="3" fillId="0" borderId="49" xfId="60" applyNumberFormat="1" applyFont="1" applyBorder="1" applyAlignment="1" applyProtection="1">
      <alignment vertical="center"/>
      <protection locked="0"/>
    </xf>
    <xf numFmtId="176" fontId="3" fillId="0" borderId="114" xfId="60" applyNumberFormat="1" applyFont="1" applyFill="1" applyBorder="1" applyAlignment="1" applyProtection="1">
      <alignment vertical="center"/>
      <protection locked="0"/>
    </xf>
    <xf numFmtId="180" fontId="3" fillId="0" borderId="49" xfId="0" applyNumberFormat="1" applyFont="1" applyFill="1" applyBorder="1" applyAlignment="1">
      <alignment vertical="center"/>
    </xf>
    <xf numFmtId="180" fontId="3" fillId="0" borderId="78" xfId="0" applyNumberFormat="1" applyFont="1" applyFill="1" applyBorder="1" applyAlignment="1">
      <alignment vertical="center"/>
    </xf>
    <xf numFmtId="180" fontId="3" fillId="0" borderId="114" xfId="0" applyNumberFormat="1" applyFont="1" applyFill="1" applyBorder="1" applyAlignment="1">
      <alignment vertical="center"/>
    </xf>
    <xf numFmtId="0" fontId="3" fillId="0" borderId="12" xfId="60" applyNumberFormat="1" applyFont="1" applyBorder="1" applyAlignment="1" applyProtection="1" quotePrefix="1">
      <alignment vertical="center"/>
      <protection locked="0"/>
    </xf>
    <xf numFmtId="0" fontId="3" fillId="0" borderId="26" xfId="0" applyFont="1" applyFill="1" applyBorder="1" applyAlignment="1">
      <alignment horizontal="center" vertical="center" shrinkToFit="1"/>
    </xf>
    <xf numFmtId="181" fontId="3" fillId="0" borderId="27" xfId="60" applyNumberFormat="1" applyFont="1" applyBorder="1" applyAlignment="1" applyProtection="1">
      <alignment vertical="center"/>
      <protection locked="0"/>
    </xf>
    <xf numFmtId="176" fontId="3" fillId="0" borderId="108" xfId="60" applyNumberFormat="1" applyFont="1" applyFill="1" applyBorder="1" applyAlignment="1" applyProtection="1">
      <alignment vertical="center"/>
      <protection locked="0"/>
    </xf>
    <xf numFmtId="180" fontId="3" fillId="0" borderId="27" xfId="0" applyNumberFormat="1" applyFont="1" applyFill="1" applyBorder="1" applyAlignment="1">
      <alignment vertical="center"/>
    </xf>
    <xf numFmtId="180" fontId="3" fillId="0" borderId="28" xfId="0" applyNumberFormat="1" applyFont="1" applyFill="1" applyBorder="1" applyAlignment="1">
      <alignment vertical="center"/>
    </xf>
    <xf numFmtId="180" fontId="3" fillId="0" borderId="108" xfId="0" applyNumberFormat="1" applyFont="1" applyFill="1" applyBorder="1" applyAlignment="1">
      <alignment vertical="center"/>
    </xf>
    <xf numFmtId="0" fontId="3" fillId="0" borderId="128" xfId="60" applyNumberFormat="1" applyFont="1" applyFill="1" applyBorder="1" applyAlignment="1" applyProtection="1">
      <alignment vertical="center" wrapText="1"/>
      <protection locked="0"/>
    </xf>
    <xf numFmtId="0" fontId="3" fillId="0" borderId="29" xfId="60" applyNumberFormat="1" applyFont="1" applyFill="1" applyBorder="1" applyAlignment="1" applyProtection="1">
      <alignment vertical="center" wrapText="1"/>
      <protection locked="0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13" xfId="0" applyNumberFormat="1" applyFont="1" applyFill="1" applyBorder="1" applyAlignment="1">
      <alignment horizontal="center" vertical="center" shrinkToFit="1"/>
    </xf>
    <xf numFmtId="0" fontId="3" fillId="0" borderId="83" xfId="60" applyNumberFormat="1" applyFont="1" applyFill="1" applyBorder="1" applyAlignment="1" applyProtection="1">
      <alignment horizontal="right" vertical="center"/>
      <protection locked="0"/>
    </xf>
    <xf numFmtId="176" fontId="3" fillId="0" borderId="83" xfId="60" applyNumberFormat="1" applyFont="1" applyFill="1" applyBorder="1" applyAlignment="1" applyProtection="1">
      <alignment horizontal="right" vertical="center"/>
      <protection locked="0"/>
    </xf>
    <xf numFmtId="180" fontId="3" fillId="0" borderId="18" xfId="60" applyNumberFormat="1" applyFont="1" applyFill="1" applyBorder="1" applyAlignment="1" applyProtection="1">
      <alignment horizontal="right" vertical="center"/>
      <protection locked="0"/>
    </xf>
    <xf numFmtId="180" fontId="3" fillId="0" borderId="18" xfId="60" applyNumberFormat="1" applyFont="1" applyBorder="1" applyAlignment="1">
      <alignment vertical="center"/>
      <protection/>
    </xf>
    <xf numFmtId="0" fontId="10" fillId="0" borderId="87" xfId="60" applyNumberFormat="1" applyFont="1" applyFill="1" applyBorder="1" applyAlignment="1" applyProtection="1" quotePrefix="1">
      <alignment vertical="center" wrapText="1"/>
      <protection locked="0"/>
    </xf>
    <xf numFmtId="192" fontId="3" fillId="0" borderId="19" xfId="60" applyNumberFormat="1" applyFont="1" applyBorder="1" applyAlignment="1" applyProtection="1">
      <alignment vertical="center"/>
      <protection locked="0"/>
    </xf>
    <xf numFmtId="201" fontId="3" fillId="0" borderId="24" xfId="60" applyNumberFormat="1" applyFont="1" applyBorder="1" applyAlignment="1" applyProtection="1">
      <alignment vertical="center"/>
      <protection locked="0"/>
    </xf>
    <xf numFmtId="201" fontId="3" fillId="0" borderId="24" xfId="60" applyNumberFormat="1" applyFont="1" applyFill="1" applyBorder="1" applyAlignment="1" applyProtection="1">
      <alignment vertical="center"/>
      <protection locked="0"/>
    </xf>
    <xf numFmtId="201" fontId="3" fillId="0" borderId="50" xfId="60" applyNumberFormat="1" applyFont="1" applyFill="1" applyBorder="1" applyAlignment="1" applyProtection="1">
      <alignment vertical="center"/>
      <protection locked="0"/>
    </xf>
    <xf numFmtId="0" fontId="3" fillId="0" borderId="45" xfId="60" applyNumberFormat="1" applyFont="1" applyFill="1" applyBorder="1" applyAlignment="1" applyProtection="1">
      <alignment vertical="center" shrinkToFit="1"/>
      <protection locked="0"/>
    </xf>
    <xf numFmtId="0" fontId="3" fillId="0" borderId="47" xfId="60" applyFont="1" applyFill="1" applyBorder="1" applyAlignment="1" quotePrefix="1">
      <alignment vertical="center"/>
      <protection/>
    </xf>
    <xf numFmtId="176" fontId="3" fillId="0" borderId="0" xfId="60" applyNumberFormat="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59" xfId="60" applyNumberFormat="1" applyFont="1" applyFill="1" applyBorder="1" applyAlignment="1" applyProtection="1">
      <alignment horizontal="center" vertical="center"/>
      <protection locked="0"/>
    </xf>
    <xf numFmtId="0" fontId="3" fillId="0" borderId="60" xfId="60" applyNumberFormat="1" applyFont="1" applyFill="1" applyBorder="1" applyAlignment="1" applyProtection="1">
      <alignment horizontal="center" vertical="center"/>
      <protection locked="0"/>
    </xf>
    <xf numFmtId="0" fontId="3" fillId="0" borderId="69" xfId="60" applyNumberFormat="1" applyFont="1" applyFill="1" applyBorder="1" applyAlignment="1" applyProtection="1">
      <alignment horizontal="center" vertical="center"/>
      <protection locked="0"/>
    </xf>
    <xf numFmtId="0" fontId="3" fillId="0" borderId="12" xfId="60" applyNumberFormat="1" applyFont="1" applyBorder="1" applyAlignment="1" applyProtection="1">
      <alignment horizontal="center" vertical="center"/>
      <protection locked="0"/>
    </xf>
    <xf numFmtId="0" fontId="3" fillId="0" borderId="16" xfId="60" applyNumberFormat="1" applyFont="1" applyBorder="1" applyAlignment="1" applyProtection="1">
      <alignment horizontal="center" vertical="center"/>
      <protection locked="0"/>
    </xf>
    <xf numFmtId="0" fontId="3" fillId="0" borderId="60" xfId="60" applyNumberFormat="1" applyFont="1" applyBorder="1" applyAlignment="1" applyProtection="1">
      <alignment horizontal="center" vertical="center"/>
      <protection locked="0"/>
    </xf>
    <xf numFmtId="0" fontId="3" fillId="0" borderId="69" xfId="60" applyNumberFormat="1" applyFont="1" applyBorder="1" applyAlignment="1" applyProtection="1">
      <alignment horizontal="center" vertical="center"/>
      <protection locked="0"/>
    </xf>
    <xf numFmtId="0" fontId="3" fillId="0" borderId="59" xfId="60" applyNumberFormat="1" applyFont="1" applyBorder="1" applyAlignment="1" applyProtection="1">
      <alignment horizontal="center" vertical="center"/>
      <protection locked="0"/>
    </xf>
    <xf numFmtId="0" fontId="3" fillId="0" borderId="10" xfId="6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3" fillId="0" borderId="58" xfId="60" applyNumberFormat="1" applyFont="1" applyBorder="1" applyAlignment="1" applyProtection="1">
      <alignment horizontal="center" vertical="center" shrinkToFit="1"/>
      <protection locked="0"/>
    </xf>
    <xf numFmtId="0" fontId="3" fillId="0" borderId="58" xfId="0" applyFont="1" applyBorder="1" applyAlignment="1">
      <alignment horizontal="center" vertical="center" shrinkToFit="1"/>
    </xf>
    <xf numFmtId="190" fontId="3" fillId="0" borderId="56" xfId="0" applyNumberFormat="1" applyFont="1" applyBorder="1" applyAlignment="1">
      <alignment/>
    </xf>
    <xf numFmtId="0" fontId="14" fillId="0" borderId="10" xfId="6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191" fontId="3" fillId="0" borderId="56" xfId="60" applyNumberFormat="1" applyFont="1" applyBorder="1" applyAlignment="1" applyProtection="1">
      <alignment horizontal="right" vertical="center"/>
      <protection locked="0"/>
    </xf>
    <xf numFmtId="0" fontId="0" fillId="0" borderId="56" xfId="0" applyFont="1" applyBorder="1" applyAlignment="1">
      <alignment horizontal="right" vertical="center"/>
    </xf>
    <xf numFmtId="0" fontId="14" fillId="0" borderId="12" xfId="60" applyNumberFormat="1" applyFont="1" applyBorder="1" applyAlignment="1" applyProtection="1">
      <alignment horizontal="center" vertical="center"/>
      <protection locked="0"/>
    </xf>
    <xf numFmtId="0" fontId="14" fillId="0" borderId="16" xfId="6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9年末一時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123</xdr:row>
      <xdr:rowOff>0</xdr:rowOff>
    </xdr:from>
    <xdr:to>
      <xdr:col>5</xdr:col>
      <xdr:colOff>314325</xdr:colOff>
      <xdr:row>123</xdr:row>
      <xdr:rowOff>190500</xdr:rowOff>
    </xdr:to>
    <xdr:sp>
      <xdr:nvSpPr>
        <xdr:cNvPr id="1" name="Rectangle 906"/>
        <xdr:cNvSpPr>
          <a:spLocks/>
        </xdr:cNvSpPr>
      </xdr:nvSpPr>
      <xdr:spPr>
        <a:xfrm>
          <a:off x="1247775" y="31813500"/>
          <a:ext cx="19335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自動計算のため要求せず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120</xdr:row>
      <xdr:rowOff>28575</xdr:rowOff>
    </xdr:from>
    <xdr:to>
      <xdr:col>10</xdr:col>
      <xdr:colOff>0</xdr:colOff>
      <xdr:row>120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629525" y="298799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上期人事考課結果を反映</a:t>
          </a:r>
        </a:p>
      </xdr:txBody>
    </xdr:sp>
    <xdr:clientData/>
  </xdr:twoCellAnchor>
  <xdr:twoCellAnchor>
    <xdr:from>
      <xdr:col>10</xdr:col>
      <xdr:colOff>0</xdr:colOff>
      <xdr:row>120</xdr:row>
      <xdr:rowOff>28575</xdr:rowOff>
    </xdr:from>
    <xdr:to>
      <xdr:col>10</xdr:col>
      <xdr:colOff>0</xdr:colOff>
      <xdr:row>120</xdr:row>
      <xdr:rowOff>219075</xdr:rowOff>
    </xdr:to>
    <xdr:sp>
      <xdr:nvSpPr>
        <xdr:cNvPr id="2" name="Rectangle 1"/>
        <xdr:cNvSpPr>
          <a:spLocks/>
        </xdr:cNvSpPr>
      </xdr:nvSpPr>
      <xdr:spPr>
        <a:xfrm>
          <a:off x="7629525" y="298799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上期人事考課結果を反映</a:t>
          </a:r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10</xdr:col>
      <xdr:colOff>0</xdr:colOff>
      <xdr:row>72</xdr:row>
      <xdr:rowOff>0</xdr:rowOff>
    </xdr:to>
    <xdr:sp>
      <xdr:nvSpPr>
        <xdr:cNvPr id="3" name="Rectangle 71"/>
        <xdr:cNvSpPr>
          <a:spLocks/>
        </xdr:cNvSpPr>
      </xdr:nvSpPr>
      <xdr:spPr>
        <a:xfrm>
          <a:off x="7629525" y="18878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0.64</a:t>
          </a:r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10</xdr:col>
      <xdr:colOff>0</xdr:colOff>
      <xdr:row>72</xdr:row>
      <xdr:rowOff>0</xdr:rowOff>
    </xdr:to>
    <xdr:sp>
      <xdr:nvSpPr>
        <xdr:cNvPr id="4" name="Rectangle 72"/>
        <xdr:cNvSpPr>
          <a:spLocks/>
        </xdr:cNvSpPr>
      </xdr:nvSpPr>
      <xdr:spPr>
        <a:xfrm>
          <a:off x="7629525" y="18878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0.59</a:t>
          </a:r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10</xdr:col>
      <xdr:colOff>0</xdr:colOff>
      <xdr:row>72</xdr:row>
      <xdr:rowOff>0</xdr:rowOff>
    </xdr:to>
    <xdr:sp>
      <xdr:nvSpPr>
        <xdr:cNvPr id="5" name="Rectangle 73"/>
        <xdr:cNvSpPr>
          <a:spLocks/>
        </xdr:cNvSpPr>
      </xdr:nvSpPr>
      <xdr:spPr>
        <a:xfrm>
          <a:off x="7629525" y="18878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10</xdr:col>
      <xdr:colOff>0</xdr:colOff>
      <xdr:row>72</xdr:row>
      <xdr:rowOff>0</xdr:rowOff>
    </xdr:to>
    <xdr:sp>
      <xdr:nvSpPr>
        <xdr:cNvPr id="6" name="Rectangle 74"/>
        <xdr:cNvSpPr>
          <a:spLocks/>
        </xdr:cNvSpPr>
      </xdr:nvSpPr>
      <xdr:spPr>
        <a:xfrm>
          <a:off x="7629525" y="18878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0.95</a:t>
          </a:r>
        </a:p>
      </xdr:txBody>
    </xdr:sp>
    <xdr:clientData/>
  </xdr:twoCellAnchor>
  <xdr:twoCellAnchor>
    <xdr:from>
      <xdr:col>5</xdr:col>
      <xdr:colOff>409575</xdr:colOff>
      <xdr:row>22</xdr:row>
      <xdr:rowOff>0</xdr:rowOff>
    </xdr:from>
    <xdr:to>
      <xdr:col>6</xdr:col>
      <xdr:colOff>333375</xdr:colOff>
      <xdr:row>22</xdr:row>
      <xdr:rowOff>190500</xdr:rowOff>
    </xdr:to>
    <xdr:sp>
      <xdr:nvSpPr>
        <xdr:cNvPr id="7" name="Rectangle 104"/>
        <xdr:cNvSpPr>
          <a:spLocks/>
        </xdr:cNvSpPr>
      </xdr:nvSpPr>
      <xdr:spPr>
        <a:xfrm>
          <a:off x="3705225" y="5162550"/>
          <a:ext cx="885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該当者なし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0</xdr:rowOff>
    </xdr:from>
    <xdr:to>
      <xdr:col>6</xdr:col>
      <xdr:colOff>409575</xdr:colOff>
      <xdr:row>63</xdr:row>
      <xdr:rowOff>190500</xdr:rowOff>
    </xdr:to>
    <xdr:sp>
      <xdr:nvSpPr>
        <xdr:cNvPr id="1" name="Rectangle 906"/>
        <xdr:cNvSpPr>
          <a:spLocks/>
        </xdr:cNvSpPr>
      </xdr:nvSpPr>
      <xdr:spPr>
        <a:xfrm>
          <a:off x="2305050" y="15030450"/>
          <a:ext cx="1943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自動計算のため要求せず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88</xdr:row>
      <xdr:rowOff>9525</xdr:rowOff>
    </xdr:from>
    <xdr:to>
      <xdr:col>15</xdr:col>
      <xdr:colOff>0</xdr:colOff>
      <xdr:row>88</xdr:row>
      <xdr:rowOff>409575</xdr:rowOff>
    </xdr:to>
    <xdr:sp>
      <xdr:nvSpPr>
        <xdr:cNvPr id="1" name="Rectangle 46"/>
        <xdr:cNvSpPr>
          <a:spLocks/>
        </xdr:cNvSpPr>
      </xdr:nvSpPr>
      <xdr:spPr>
        <a:xfrm>
          <a:off x="9753600" y="25307925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就業規則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+1,800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
</a:t>
          </a:r>
        </a:p>
      </xdr:txBody>
    </xdr:sp>
    <xdr:clientData/>
  </xdr:twoCellAnchor>
  <xdr:twoCellAnchor>
    <xdr:from>
      <xdr:col>11</xdr:col>
      <xdr:colOff>38100</xdr:colOff>
      <xdr:row>68</xdr:row>
      <xdr:rowOff>38100</xdr:rowOff>
    </xdr:from>
    <xdr:to>
      <xdr:col>12</xdr:col>
      <xdr:colOff>619125</xdr:colOff>
      <xdr:row>68</xdr:row>
      <xdr:rowOff>428625</xdr:rowOff>
    </xdr:to>
    <xdr:sp>
      <xdr:nvSpPr>
        <xdr:cNvPr id="2" name="AutoShape 64"/>
        <xdr:cNvSpPr>
          <a:spLocks/>
        </xdr:cNvSpPr>
      </xdr:nvSpPr>
      <xdr:spPr>
        <a:xfrm>
          <a:off x="7381875" y="19678650"/>
          <a:ext cx="1343025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14</xdr:col>
      <xdr:colOff>0</xdr:colOff>
      <xdr:row>21</xdr:row>
      <xdr:rowOff>9525</xdr:rowOff>
    </xdr:from>
    <xdr:to>
      <xdr:col>14</xdr:col>
      <xdr:colOff>647700</xdr:colOff>
      <xdr:row>21</xdr:row>
      <xdr:rowOff>190500</xdr:rowOff>
    </xdr:to>
    <xdr:sp>
      <xdr:nvSpPr>
        <xdr:cNvPr id="3" name="Rectangle 549"/>
        <xdr:cNvSpPr>
          <a:spLocks/>
        </xdr:cNvSpPr>
      </xdr:nvSpPr>
      <xdr:spPr>
        <a:xfrm>
          <a:off x="9725025" y="5314950"/>
          <a:ext cx="647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0円</a:t>
          </a:r>
        </a:p>
      </xdr:txBody>
    </xdr:sp>
    <xdr:clientData/>
  </xdr:twoCellAnchor>
  <xdr:twoCellAnchor>
    <xdr:from>
      <xdr:col>13</xdr:col>
      <xdr:colOff>76200</xdr:colOff>
      <xdr:row>98</xdr:row>
      <xdr:rowOff>28575</xdr:rowOff>
    </xdr:from>
    <xdr:to>
      <xdr:col>14</xdr:col>
      <xdr:colOff>0</xdr:colOff>
      <xdr:row>98</xdr:row>
      <xdr:rowOff>581025</xdr:rowOff>
    </xdr:to>
    <xdr:sp>
      <xdr:nvSpPr>
        <xdr:cNvPr id="4" name="Rectangle 46"/>
        <xdr:cNvSpPr>
          <a:spLocks/>
        </xdr:cNvSpPr>
      </xdr:nvSpPr>
      <xdr:spPr>
        <a:xfrm>
          <a:off x="8858250" y="28613100"/>
          <a:ext cx="8667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0.25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ヶ月、職務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0.35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</a:t>
          </a:r>
        </a:p>
      </xdr:txBody>
    </xdr:sp>
    <xdr:clientData/>
  </xdr:twoCellAnchor>
  <xdr:twoCellAnchor>
    <xdr:from>
      <xdr:col>11</xdr:col>
      <xdr:colOff>0</xdr:colOff>
      <xdr:row>95</xdr:row>
      <xdr:rowOff>76200</xdr:rowOff>
    </xdr:from>
    <xdr:to>
      <xdr:col>13</xdr:col>
      <xdr:colOff>371475</xdr:colOff>
      <xdr:row>95</xdr:row>
      <xdr:rowOff>771525</xdr:rowOff>
    </xdr:to>
    <xdr:sp>
      <xdr:nvSpPr>
        <xdr:cNvPr id="5" name="Rectangle 76"/>
        <xdr:cNvSpPr>
          <a:spLocks/>
        </xdr:cNvSpPr>
      </xdr:nvSpPr>
      <xdr:spPr>
        <a:xfrm>
          <a:off x="7343775" y="27422475"/>
          <a:ext cx="18097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年以上　</a:t>
          </a:r>
          <a:r>
            <a:rPr lang="en-US" cap="none" sz="1000" b="0" i="0" u="none" baseline="0">
              <a:solidFill>
                <a:srgbClr val="000000"/>
              </a:solidFill>
            </a:rPr>
            <a:t>1.27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ヶ月＋</a:t>
          </a:r>
          <a:r>
            <a:rPr lang="en-US" cap="none" sz="1000" b="0" i="0" u="none" baseline="0">
              <a:solidFill>
                <a:srgbClr val="000000"/>
              </a:solidFill>
            </a:rPr>
            <a:t>5,000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年未満　</a:t>
          </a:r>
          <a:r>
            <a:rPr lang="en-US" cap="none" sz="1000" b="0" i="0" u="none" baseline="0">
              <a:solidFill>
                <a:srgbClr val="000000"/>
              </a:solidFill>
            </a:rPr>
            <a:t>1.27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年未満　</a:t>
          </a:r>
          <a:r>
            <a:rPr lang="en-US" cap="none" sz="1000" b="0" i="0" u="none" baseline="0">
              <a:solidFill>
                <a:srgbClr val="000000"/>
              </a:solidFill>
            </a:rPr>
            <a:t>1.22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１年未満～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　</a:t>
          </a:r>
          <a:r>
            <a:rPr lang="en-US" cap="none" sz="1000" b="0" i="0" u="none" baseline="0">
              <a:solidFill>
                <a:srgbClr val="000000"/>
              </a:solidFill>
            </a:rPr>
            <a:t>14,000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600075</xdr:colOff>
      <xdr:row>27</xdr:row>
      <xdr:rowOff>190500</xdr:rowOff>
    </xdr:to>
    <xdr:sp>
      <xdr:nvSpPr>
        <xdr:cNvPr id="6" name="Rectangle 542"/>
        <xdr:cNvSpPr>
          <a:spLocks/>
        </xdr:cNvSpPr>
      </xdr:nvSpPr>
      <xdr:spPr>
        <a:xfrm>
          <a:off x="9725025" y="667702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600075</xdr:colOff>
      <xdr:row>27</xdr:row>
      <xdr:rowOff>190500</xdr:rowOff>
    </xdr:to>
    <xdr:sp>
      <xdr:nvSpPr>
        <xdr:cNvPr id="7" name="Rectangle 542"/>
        <xdr:cNvSpPr>
          <a:spLocks/>
        </xdr:cNvSpPr>
      </xdr:nvSpPr>
      <xdr:spPr>
        <a:xfrm>
          <a:off x="10401300" y="667702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,000円</a:t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600075</xdr:colOff>
      <xdr:row>22</xdr:row>
      <xdr:rowOff>190500</xdr:rowOff>
    </xdr:to>
    <xdr:sp>
      <xdr:nvSpPr>
        <xdr:cNvPr id="8" name="Rectangle 542"/>
        <xdr:cNvSpPr>
          <a:spLocks/>
        </xdr:cNvSpPr>
      </xdr:nvSpPr>
      <xdr:spPr>
        <a:xfrm>
          <a:off x="10401300" y="553402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13</xdr:col>
      <xdr:colOff>85725</xdr:colOff>
      <xdr:row>21</xdr:row>
      <xdr:rowOff>28575</xdr:rowOff>
    </xdr:from>
    <xdr:to>
      <xdr:col>13</xdr:col>
      <xdr:colOff>647700</xdr:colOff>
      <xdr:row>21</xdr:row>
      <xdr:rowOff>200025</xdr:rowOff>
    </xdr:to>
    <xdr:sp>
      <xdr:nvSpPr>
        <xdr:cNvPr id="9" name="Rectangle 549"/>
        <xdr:cNvSpPr>
          <a:spLocks/>
        </xdr:cNvSpPr>
      </xdr:nvSpPr>
      <xdr:spPr>
        <a:xfrm>
          <a:off x="8867775" y="5334000"/>
          <a:ext cx="561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単価90円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13</xdr:col>
      <xdr:colOff>847725</xdr:colOff>
      <xdr:row>19</xdr:row>
      <xdr:rowOff>190500</xdr:rowOff>
    </xdr:to>
    <xdr:sp>
      <xdr:nvSpPr>
        <xdr:cNvPr id="10" name="Rectangle 553"/>
        <xdr:cNvSpPr>
          <a:spLocks/>
        </xdr:cNvSpPr>
      </xdr:nvSpPr>
      <xdr:spPr>
        <a:xfrm>
          <a:off x="7343775" y="4848225"/>
          <a:ext cx="2286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未満パート８千円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4</xdr:row>
      <xdr:rowOff>180975</xdr:rowOff>
    </xdr:to>
    <xdr:sp>
      <xdr:nvSpPr>
        <xdr:cNvPr id="11" name="Rectangle 542"/>
        <xdr:cNvSpPr>
          <a:spLocks/>
        </xdr:cNvSpPr>
      </xdr:nvSpPr>
      <xdr:spPr>
        <a:xfrm>
          <a:off x="5991225" y="99060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支給せず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5</xdr:row>
      <xdr:rowOff>180975</xdr:rowOff>
    </xdr:to>
    <xdr:sp>
      <xdr:nvSpPr>
        <xdr:cNvPr id="12" name="Rectangle 542"/>
        <xdr:cNvSpPr>
          <a:spLocks/>
        </xdr:cNvSpPr>
      </xdr:nvSpPr>
      <xdr:spPr>
        <a:xfrm>
          <a:off x="5991225" y="120967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支給せず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4</xdr:row>
      <xdr:rowOff>180975</xdr:rowOff>
    </xdr:to>
    <xdr:sp>
      <xdr:nvSpPr>
        <xdr:cNvPr id="13" name="Rectangle 542"/>
        <xdr:cNvSpPr>
          <a:spLocks/>
        </xdr:cNvSpPr>
      </xdr:nvSpPr>
      <xdr:spPr>
        <a:xfrm>
          <a:off x="8105775" y="99060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5</xdr:row>
      <xdr:rowOff>180975</xdr:rowOff>
    </xdr:to>
    <xdr:sp>
      <xdr:nvSpPr>
        <xdr:cNvPr id="14" name="Rectangle 542"/>
        <xdr:cNvSpPr>
          <a:spLocks/>
        </xdr:cNvSpPr>
      </xdr:nvSpPr>
      <xdr:spPr>
        <a:xfrm>
          <a:off x="8105775" y="120967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4</xdr:row>
      <xdr:rowOff>180975</xdr:rowOff>
    </xdr:to>
    <xdr:sp>
      <xdr:nvSpPr>
        <xdr:cNvPr id="15" name="Rectangle 542"/>
        <xdr:cNvSpPr>
          <a:spLocks/>
        </xdr:cNvSpPr>
      </xdr:nvSpPr>
      <xdr:spPr>
        <a:xfrm>
          <a:off x="9725025" y="99060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5</xdr:row>
      <xdr:rowOff>180975</xdr:rowOff>
    </xdr:to>
    <xdr:sp>
      <xdr:nvSpPr>
        <xdr:cNvPr id="16" name="Rectangle 542"/>
        <xdr:cNvSpPr>
          <a:spLocks/>
        </xdr:cNvSpPr>
      </xdr:nvSpPr>
      <xdr:spPr>
        <a:xfrm>
          <a:off x="9725025" y="120967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180975</xdr:rowOff>
    </xdr:to>
    <xdr:sp>
      <xdr:nvSpPr>
        <xdr:cNvPr id="17" name="Rectangle 542"/>
        <xdr:cNvSpPr>
          <a:spLocks/>
        </xdr:cNvSpPr>
      </xdr:nvSpPr>
      <xdr:spPr>
        <a:xfrm>
          <a:off x="5991225" y="37052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支給せず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14</xdr:row>
      <xdr:rowOff>180975</xdr:rowOff>
    </xdr:to>
    <xdr:sp>
      <xdr:nvSpPr>
        <xdr:cNvPr id="18" name="Rectangle 542"/>
        <xdr:cNvSpPr>
          <a:spLocks/>
        </xdr:cNvSpPr>
      </xdr:nvSpPr>
      <xdr:spPr>
        <a:xfrm>
          <a:off x="8105775" y="37052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15</xdr:col>
      <xdr:colOff>0</xdr:colOff>
      <xdr:row>14</xdr:row>
      <xdr:rowOff>180975</xdr:rowOff>
    </xdr:to>
    <xdr:sp>
      <xdr:nvSpPr>
        <xdr:cNvPr id="19" name="Rectangle 542"/>
        <xdr:cNvSpPr>
          <a:spLocks/>
        </xdr:cNvSpPr>
      </xdr:nvSpPr>
      <xdr:spPr>
        <a:xfrm>
          <a:off x="9725025" y="37052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561975</xdr:colOff>
      <xdr:row>21</xdr:row>
      <xdr:rowOff>171450</xdr:rowOff>
    </xdr:to>
    <xdr:sp>
      <xdr:nvSpPr>
        <xdr:cNvPr id="20" name="Rectangle 549"/>
        <xdr:cNvSpPr>
          <a:spLocks/>
        </xdr:cNvSpPr>
      </xdr:nvSpPr>
      <xdr:spPr>
        <a:xfrm>
          <a:off x="5991225" y="5305425"/>
          <a:ext cx="561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単価90円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600075</xdr:colOff>
      <xdr:row>27</xdr:row>
      <xdr:rowOff>190500</xdr:rowOff>
    </xdr:to>
    <xdr:sp>
      <xdr:nvSpPr>
        <xdr:cNvPr id="21" name="Rectangle 542"/>
        <xdr:cNvSpPr>
          <a:spLocks/>
        </xdr:cNvSpPr>
      </xdr:nvSpPr>
      <xdr:spPr>
        <a:xfrm>
          <a:off x="5991225" y="667702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0</xdr:colOff>
      <xdr:row>28</xdr:row>
      <xdr:rowOff>180975</xdr:rowOff>
    </xdr:to>
    <xdr:sp>
      <xdr:nvSpPr>
        <xdr:cNvPr id="22" name="Rectangle 542"/>
        <xdr:cNvSpPr>
          <a:spLocks/>
        </xdr:cNvSpPr>
      </xdr:nvSpPr>
      <xdr:spPr>
        <a:xfrm>
          <a:off x="8105775" y="69056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15</xdr:col>
      <xdr:colOff>0</xdr:colOff>
      <xdr:row>28</xdr:row>
      <xdr:rowOff>180975</xdr:rowOff>
    </xdr:to>
    <xdr:sp>
      <xdr:nvSpPr>
        <xdr:cNvPr id="23" name="Rectangle 542"/>
        <xdr:cNvSpPr>
          <a:spLocks/>
        </xdr:cNvSpPr>
      </xdr:nvSpPr>
      <xdr:spPr>
        <a:xfrm>
          <a:off x="9725025" y="69056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28</xdr:row>
      <xdr:rowOff>180975</xdr:rowOff>
    </xdr:to>
    <xdr:sp>
      <xdr:nvSpPr>
        <xdr:cNvPr id="24" name="Rectangle 542"/>
        <xdr:cNvSpPr>
          <a:spLocks/>
        </xdr:cNvSpPr>
      </xdr:nvSpPr>
      <xdr:spPr>
        <a:xfrm>
          <a:off x="5991225" y="69056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支給せず</a:t>
          </a:r>
        </a:p>
      </xdr:txBody>
    </xdr:sp>
    <xdr:clientData/>
  </xdr:twoCellAnchor>
  <xdr:twoCellAnchor>
    <xdr:from>
      <xdr:col>9</xdr:col>
      <xdr:colOff>9525</xdr:colOff>
      <xdr:row>30</xdr:row>
      <xdr:rowOff>28575</xdr:rowOff>
    </xdr:from>
    <xdr:to>
      <xdr:col>9</xdr:col>
      <xdr:colOff>609600</xdr:colOff>
      <xdr:row>30</xdr:row>
      <xdr:rowOff>219075</xdr:rowOff>
    </xdr:to>
    <xdr:sp>
      <xdr:nvSpPr>
        <xdr:cNvPr id="25" name="Rectangle 542"/>
        <xdr:cNvSpPr>
          <a:spLocks/>
        </xdr:cNvSpPr>
      </xdr:nvSpPr>
      <xdr:spPr>
        <a:xfrm>
          <a:off x="6000750" y="7391400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16,500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0</xdr:colOff>
      <xdr:row>31</xdr:row>
      <xdr:rowOff>180975</xdr:rowOff>
    </xdr:to>
    <xdr:sp>
      <xdr:nvSpPr>
        <xdr:cNvPr id="26" name="Rectangle 542"/>
        <xdr:cNvSpPr>
          <a:spLocks/>
        </xdr:cNvSpPr>
      </xdr:nvSpPr>
      <xdr:spPr>
        <a:xfrm>
          <a:off x="8105775" y="75914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13</xdr:col>
      <xdr:colOff>0</xdr:colOff>
      <xdr:row>32</xdr:row>
      <xdr:rowOff>180975</xdr:rowOff>
    </xdr:to>
    <xdr:sp>
      <xdr:nvSpPr>
        <xdr:cNvPr id="27" name="Rectangle 542"/>
        <xdr:cNvSpPr>
          <a:spLocks/>
        </xdr:cNvSpPr>
      </xdr:nvSpPr>
      <xdr:spPr>
        <a:xfrm>
          <a:off x="8105775" y="78200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33</xdr:row>
      <xdr:rowOff>180975</xdr:rowOff>
    </xdr:to>
    <xdr:sp>
      <xdr:nvSpPr>
        <xdr:cNvPr id="28" name="Rectangle 542"/>
        <xdr:cNvSpPr>
          <a:spLocks/>
        </xdr:cNvSpPr>
      </xdr:nvSpPr>
      <xdr:spPr>
        <a:xfrm>
          <a:off x="8105775" y="80486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15</xdr:col>
      <xdr:colOff>0</xdr:colOff>
      <xdr:row>31</xdr:row>
      <xdr:rowOff>180975</xdr:rowOff>
    </xdr:to>
    <xdr:sp>
      <xdr:nvSpPr>
        <xdr:cNvPr id="29" name="Rectangle 542"/>
        <xdr:cNvSpPr>
          <a:spLocks/>
        </xdr:cNvSpPr>
      </xdr:nvSpPr>
      <xdr:spPr>
        <a:xfrm>
          <a:off x="9725025" y="75914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15</xdr:col>
      <xdr:colOff>0</xdr:colOff>
      <xdr:row>32</xdr:row>
      <xdr:rowOff>180975</xdr:rowOff>
    </xdr:to>
    <xdr:sp>
      <xdr:nvSpPr>
        <xdr:cNvPr id="30" name="Rectangle 542"/>
        <xdr:cNvSpPr>
          <a:spLocks/>
        </xdr:cNvSpPr>
      </xdr:nvSpPr>
      <xdr:spPr>
        <a:xfrm>
          <a:off x="9725025" y="78200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15</xdr:col>
      <xdr:colOff>0</xdr:colOff>
      <xdr:row>33</xdr:row>
      <xdr:rowOff>180975</xdr:rowOff>
    </xdr:to>
    <xdr:sp>
      <xdr:nvSpPr>
        <xdr:cNvPr id="31" name="Rectangle 542"/>
        <xdr:cNvSpPr>
          <a:spLocks/>
        </xdr:cNvSpPr>
      </xdr:nvSpPr>
      <xdr:spPr>
        <a:xfrm>
          <a:off x="9725025" y="80486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180975</xdr:rowOff>
    </xdr:to>
    <xdr:sp>
      <xdr:nvSpPr>
        <xdr:cNvPr id="32" name="Rectangle 542"/>
        <xdr:cNvSpPr>
          <a:spLocks/>
        </xdr:cNvSpPr>
      </xdr:nvSpPr>
      <xdr:spPr>
        <a:xfrm>
          <a:off x="5991225" y="85058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慰労金</a:t>
          </a:r>
        </a:p>
      </xdr:txBody>
    </xdr:sp>
    <xdr:clientData/>
  </xdr:twoCellAnchor>
  <xdr:twoCellAnchor>
    <xdr:from>
      <xdr:col>10</xdr:col>
      <xdr:colOff>0</xdr:colOff>
      <xdr:row>42</xdr:row>
      <xdr:rowOff>47625</xdr:rowOff>
    </xdr:from>
    <xdr:to>
      <xdr:col>11</xdr:col>
      <xdr:colOff>0</xdr:colOff>
      <xdr:row>42</xdr:row>
      <xdr:rowOff>447675</xdr:rowOff>
    </xdr:to>
    <xdr:sp>
      <xdr:nvSpPr>
        <xdr:cNvPr id="33" name="Rectangle 542"/>
        <xdr:cNvSpPr>
          <a:spLocks/>
        </xdr:cNvSpPr>
      </xdr:nvSpPr>
      <xdr:spPr>
        <a:xfrm>
          <a:off x="6667500" y="10610850"/>
          <a:ext cx="6762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特別手当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11,000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10</xdr:col>
      <xdr:colOff>0</xdr:colOff>
      <xdr:row>62</xdr:row>
      <xdr:rowOff>180975</xdr:rowOff>
    </xdr:to>
    <xdr:sp>
      <xdr:nvSpPr>
        <xdr:cNvPr id="34" name="Rectangle 542"/>
        <xdr:cNvSpPr>
          <a:spLocks/>
        </xdr:cNvSpPr>
      </xdr:nvSpPr>
      <xdr:spPr>
        <a:xfrm>
          <a:off x="5991225" y="1712595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支給せず</a:t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10</xdr:col>
      <xdr:colOff>0</xdr:colOff>
      <xdr:row>63</xdr:row>
      <xdr:rowOff>180975</xdr:rowOff>
    </xdr:to>
    <xdr:sp>
      <xdr:nvSpPr>
        <xdr:cNvPr id="35" name="Rectangle 542"/>
        <xdr:cNvSpPr>
          <a:spLocks/>
        </xdr:cNvSpPr>
      </xdr:nvSpPr>
      <xdr:spPr>
        <a:xfrm>
          <a:off x="5991225" y="1758315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支給せず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647700</xdr:colOff>
      <xdr:row>64</xdr:row>
      <xdr:rowOff>219075</xdr:rowOff>
    </xdr:to>
    <xdr:sp>
      <xdr:nvSpPr>
        <xdr:cNvPr id="36" name="Rectangle 542"/>
        <xdr:cNvSpPr>
          <a:spLocks/>
        </xdr:cNvSpPr>
      </xdr:nvSpPr>
      <xdr:spPr>
        <a:xfrm>
          <a:off x="5991225" y="17811750"/>
          <a:ext cx="647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</a:p>
      </xdr:txBody>
    </xdr:sp>
    <xdr:clientData/>
  </xdr:twoCellAnchor>
  <xdr:twoCellAnchor>
    <xdr:from>
      <xdr:col>14</xdr:col>
      <xdr:colOff>0</xdr:colOff>
      <xdr:row>64</xdr:row>
      <xdr:rowOff>0</xdr:rowOff>
    </xdr:from>
    <xdr:to>
      <xdr:col>14</xdr:col>
      <xdr:colOff>647700</xdr:colOff>
      <xdr:row>64</xdr:row>
      <xdr:rowOff>219075</xdr:rowOff>
    </xdr:to>
    <xdr:sp>
      <xdr:nvSpPr>
        <xdr:cNvPr id="37" name="Rectangle 542"/>
        <xdr:cNvSpPr>
          <a:spLocks/>
        </xdr:cNvSpPr>
      </xdr:nvSpPr>
      <xdr:spPr>
        <a:xfrm>
          <a:off x="9725025" y="17811750"/>
          <a:ext cx="647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647700</xdr:colOff>
      <xdr:row>64</xdr:row>
      <xdr:rowOff>219075</xdr:rowOff>
    </xdr:to>
    <xdr:sp>
      <xdr:nvSpPr>
        <xdr:cNvPr id="38" name="Rectangle 542"/>
        <xdr:cNvSpPr>
          <a:spLocks/>
        </xdr:cNvSpPr>
      </xdr:nvSpPr>
      <xdr:spPr>
        <a:xfrm>
          <a:off x="8105775" y="17811750"/>
          <a:ext cx="647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10</xdr:col>
      <xdr:colOff>0</xdr:colOff>
      <xdr:row>65</xdr:row>
      <xdr:rowOff>180975</xdr:rowOff>
    </xdr:to>
    <xdr:sp>
      <xdr:nvSpPr>
        <xdr:cNvPr id="39" name="Rectangle 542"/>
        <xdr:cNvSpPr>
          <a:spLocks/>
        </xdr:cNvSpPr>
      </xdr:nvSpPr>
      <xdr:spPr>
        <a:xfrm>
          <a:off x="5991225" y="1826895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支給せず</a:t>
          </a:r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0</xdr:colOff>
      <xdr:row>66</xdr:row>
      <xdr:rowOff>180975</xdr:rowOff>
    </xdr:to>
    <xdr:sp>
      <xdr:nvSpPr>
        <xdr:cNvPr id="40" name="Rectangle 542"/>
        <xdr:cNvSpPr>
          <a:spLocks/>
        </xdr:cNvSpPr>
      </xdr:nvSpPr>
      <xdr:spPr>
        <a:xfrm>
          <a:off x="5991225" y="1872615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14</xdr:col>
      <xdr:colOff>0</xdr:colOff>
      <xdr:row>66</xdr:row>
      <xdr:rowOff>0</xdr:rowOff>
    </xdr:from>
    <xdr:to>
      <xdr:col>15</xdr:col>
      <xdr:colOff>0</xdr:colOff>
      <xdr:row>66</xdr:row>
      <xdr:rowOff>180975</xdr:rowOff>
    </xdr:to>
    <xdr:sp>
      <xdr:nvSpPr>
        <xdr:cNvPr id="41" name="Rectangle 542"/>
        <xdr:cNvSpPr>
          <a:spLocks/>
        </xdr:cNvSpPr>
      </xdr:nvSpPr>
      <xdr:spPr>
        <a:xfrm>
          <a:off x="9725025" y="1872615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16</xdr:col>
      <xdr:colOff>0</xdr:colOff>
      <xdr:row>66</xdr:row>
      <xdr:rowOff>180975</xdr:rowOff>
    </xdr:to>
    <xdr:sp>
      <xdr:nvSpPr>
        <xdr:cNvPr id="42" name="Rectangle 542"/>
        <xdr:cNvSpPr>
          <a:spLocks/>
        </xdr:cNvSpPr>
      </xdr:nvSpPr>
      <xdr:spPr>
        <a:xfrm>
          <a:off x="10401300" y="1872615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9</xdr:col>
      <xdr:colOff>9525</xdr:colOff>
      <xdr:row>68</xdr:row>
      <xdr:rowOff>47625</xdr:rowOff>
    </xdr:from>
    <xdr:to>
      <xdr:col>10</xdr:col>
      <xdr:colOff>9525</xdr:colOff>
      <xdr:row>68</xdr:row>
      <xdr:rowOff>228600</xdr:rowOff>
    </xdr:to>
    <xdr:sp>
      <xdr:nvSpPr>
        <xdr:cNvPr id="43" name="Rectangle 542"/>
        <xdr:cNvSpPr>
          <a:spLocks/>
        </xdr:cNvSpPr>
      </xdr:nvSpPr>
      <xdr:spPr>
        <a:xfrm>
          <a:off x="6000750" y="1968817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支給せず</a:t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13</xdr:col>
      <xdr:colOff>0</xdr:colOff>
      <xdr:row>65</xdr:row>
      <xdr:rowOff>180975</xdr:rowOff>
    </xdr:to>
    <xdr:sp>
      <xdr:nvSpPr>
        <xdr:cNvPr id="44" name="Rectangle 542"/>
        <xdr:cNvSpPr>
          <a:spLocks/>
        </xdr:cNvSpPr>
      </xdr:nvSpPr>
      <xdr:spPr>
        <a:xfrm>
          <a:off x="8105775" y="1826895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180975</xdr:rowOff>
    </xdr:to>
    <xdr:sp>
      <xdr:nvSpPr>
        <xdr:cNvPr id="45" name="Rectangle 542"/>
        <xdr:cNvSpPr>
          <a:spLocks/>
        </xdr:cNvSpPr>
      </xdr:nvSpPr>
      <xdr:spPr>
        <a:xfrm>
          <a:off x="9725025" y="1826895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14</xdr:col>
      <xdr:colOff>0</xdr:colOff>
      <xdr:row>68</xdr:row>
      <xdr:rowOff>0</xdr:rowOff>
    </xdr:from>
    <xdr:to>
      <xdr:col>15</xdr:col>
      <xdr:colOff>0</xdr:colOff>
      <xdr:row>68</xdr:row>
      <xdr:rowOff>180975</xdr:rowOff>
    </xdr:to>
    <xdr:sp>
      <xdr:nvSpPr>
        <xdr:cNvPr id="46" name="Rectangle 542"/>
        <xdr:cNvSpPr>
          <a:spLocks/>
        </xdr:cNvSpPr>
      </xdr:nvSpPr>
      <xdr:spPr>
        <a:xfrm>
          <a:off x="9725025" y="1964055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13</xdr:col>
      <xdr:colOff>0</xdr:colOff>
      <xdr:row>63</xdr:row>
      <xdr:rowOff>180975</xdr:rowOff>
    </xdr:to>
    <xdr:sp>
      <xdr:nvSpPr>
        <xdr:cNvPr id="47" name="Rectangle 542"/>
        <xdr:cNvSpPr>
          <a:spLocks/>
        </xdr:cNvSpPr>
      </xdr:nvSpPr>
      <xdr:spPr>
        <a:xfrm>
          <a:off x="8105775" y="1758315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62</xdr:row>
      <xdr:rowOff>180975</xdr:rowOff>
    </xdr:to>
    <xdr:sp>
      <xdr:nvSpPr>
        <xdr:cNvPr id="48" name="Rectangle 542"/>
        <xdr:cNvSpPr>
          <a:spLocks/>
        </xdr:cNvSpPr>
      </xdr:nvSpPr>
      <xdr:spPr>
        <a:xfrm>
          <a:off x="8105775" y="1712595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180975</xdr:rowOff>
    </xdr:to>
    <xdr:sp>
      <xdr:nvSpPr>
        <xdr:cNvPr id="49" name="Rectangle 542"/>
        <xdr:cNvSpPr>
          <a:spLocks/>
        </xdr:cNvSpPr>
      </xdr:nvSpPr>
      <xdr:spPr>
        <a:xfrm>
          <a:off x="9725025" y="1712595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14</xdr:col>
      <xdr:colOff>0</xdr:colOff>
      <xdr:row>63</xdr:row>
      <xdr:rowOff>0</xdr:rowOff>
    </xdr:from>
    <xdr:to>
      <xdr:col>15</xdr:col>
      <xdr:colOff>0</xdr:colOff>
      <xdr:row>63</xdr:row>
      <xdr:rowOff>180975</xdr:rowOff>
    </xdr:to>
    <xdr:sp>
      <xdr:nvSpPr>
        <xdr:cNvPr id="50" name="Rectangle 542"/>
        <xdr:cNvSpPr>
          <a:spLocks/>
        </xdr:cNvSpPr>
      </xdr:nvSpPr>
      <xdr:spPr>
        <a:xfrm>
          <a:off x="9725025" y="1758315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15</xdr:col>
      <xdr:colOff>0</xdr:colOff>
      <xdr:row>86</xdr:row>
      <xdr:rowOff>180975</xdr:rowOff>
    </xdr:to>
    <xdr:sp>
      <xdr:nvSpPr>
        <xdr:cNvPr id="51" name="Rectangle 542"/>
        <xdr:cNvSpPr>
          <a:spLocks/>
        </xdr:cNvSpPr>
      </xdr:nvSpPr>
      <xdr:spPr>
        <a:xfrm>
          <a:off x="9725025" y="2484120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10</xdr:col>
      <xdr:colOff>0</xdr:colOff>
      <xdr:row>86</xdr:row>
      <xdr:rowOff>180975</xdr:rowOff>
    </xdr:to>
    <xdr:sp>
      <xdr:nvSpPr>
        <xdr:cNvPr id="52" name="Rectangle 542"/>
        <xdr:cNvSpPr>
          <a:spLocks/>
        </xdr:cNvSpPr>
      </xdr:nvSpPr>
      <xdr:spPr>
        <a:xfrm>
          <a:off x="5991225" y="2484120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31</xdr:row>
      <xdr:rowOff>180975</xdr:rowOff>
    </xdr:to>
    <xdr:sp>
      <xdr:nvSpPr>
        <xdr:cNvPr id="53" name="Rectangle 542"/>
        <xdr:cNvSpPr>
          <a:spLocks/>
        </xdr:cNvSpPr>
      </xdr:nvSpPr>
      <xdr:spPr>
        <a:xfrm>
          <a:off x="5991225" y="75914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32</xdr:row>
      <xdr:rowOff>180975</xdr:rowOff>
    </xdr:to>
    <xdr:sp>
      <xdr:nvSpPr>
        <xdr:cNvPr id="54" name="Rectangle 542"/>
        <xdr:cNvSpPr>
          <a:spLocks/>
        </xdr:cNvSpPr>
      </xdr:nvSpPr>
      <xdr:spPr>
        <a:xfrm>
          <a:off x="5991225" y="78200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33</xdr:row>
      <xdr:rowOff>180975</xdr:rowOff>
    </xdr:to>
    <xdr:sp>
      <xdr:nvSpPr>
        <xdr:cNvPr id="55" name="Rectangle 542"/>
        <xdr:cNvSpPr>
          <a:spLocks/>
        </xdr:cNvSpPr>
      </xdr:nvSpPr>
      <xdr:spPr>
        <a:xfrm>
          <a:off x="5991225" y="80486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33</xdr:row>
      <xdr:rowOff>180975</xdr:rowOff>
    </xdr:to>
    <xdr:sp>
      <xdr:nvSpPr>
        <xdr:cNvPr id="56" name="Rectangle 542"/>
        <xdr:cNvSpPr>
          <a:spLocks/>
        </xdr:cNvSpPr>
      </xdr:nvSpPr>
      <xdr:spPr>
        <a:xfrm>
          <a:off x="4371975" y="80486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14</xdr:col>
      <xdr:colOff>0</xdr:colOff>
      <xdr:row>87</xdr:row>
      <xdr:rowOff>0</xdr:rowOff>
    </xdr:from>
    <xdr:to>
      <xdr:col>15</xdr:col>
      <xdr:colOff>0</xdr:colOff>
      <xdr:row>87</xdr:row>
      <xdr:rowOff>180975</xdr:rowOff>
    </xdr:to>
    <xdr:sp>
      <xdr:nvSpPr>
        <xdr:cNvPr id="57" name="Rectangle 542"/>
        <xdr:cNvSpPr>
          <a:spLocks/>
        </xdr:cNvSpPr>
      </xdr:nvSpPr>
      <xdr:spPr>
        <a:xfrm>
          <a:off x="9725025" y="2506980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12</xdr:col>
      <xdr:colOff>0</xdr:colOff>
      <xdr:row>87</xdr:row>
      <xdr:rowOff>0</xdr:rowOff>
    </xdr:from>
    <xdr:to>
      <xdr:col>13</xdr:col>
      <xdr:colOff>0</xdr:colOff>
      <xdr:row>87</xdr:row>
      <xdr:rowOff>180975</xdr:rowOff>
    </xdr:to>
    <xdr:sp>
      <xdr:nvSpPr>
        <xdr:cNvPr id="58" name="Rectangle 542"/>
        <xdr:cNvSpPr>
          <a:spLocks/>
        </xdr:cNvSpPr>
      </xdr:nvSpPr>
      <xdr:spPr>
        <a:xfrm>
          <a:off x="8105775" y="2506980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10</xdr:col>
      <xdr:colOff>0</xdr:colOff>
      <xdr:row>87</xdr:row>
      <xdr:rowOff>180975</xdr:rowOff>
    </xdr:to>
    <xdr:sp>
      <xdr:nvSpPr>
        <xdr:cNvPr id="59" name="Rectangle 542"/>
        <xdr:cNvSpPr>
          <a:spLocks/>
        </xdr:cNvSpPr>
      </xdr:nvSpPr>
      <xdr:spPr>
        <a:xfrm>
          <a:off x="5991225" y="2506980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支給せず</a:t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647700</xdr:colOff>
      <xdr:row>88</xdr:row>
      <xdr:rowOff>390525</xdr:rowOff>
    </xdr:to>
    <xdr:sp>
      <xdr:nvSpPr>
        <xdr:cNvPr id="60" name="Rectangle 46"/>
        <xdr:cNvSpPr>
          <a:spLocks/>
        </xdr:cNvSpPr>
      </xdr:nvSpPr>
      <xdr:spPr>
        <a:xfrm>
          <a:off x="5991225" y="25298400"/>
          <a:ext cx="647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就業規則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
</a:t>
          </a:r>
        </a:p>
      </xdr:txBody>
    </xdr:sp>
    <xdr:clientData/>
  </xdr:twoCellAnchor>
  <xdr:twoCellAnchor>
    <xdr:from>
      <xdr:col>12</xdr:col>
      <xdr:colOff>0</xdr:colOff>
      <xdr:row>89</xdr:row>
      <xdr:rowOff>0</xdr:rowOff>
    </xdr:from>
    <xdr:to>
      <xdr:col>13</xdr:col>
      <xdr:colOff>0</xdr:colOff>
      <xdr:row>89</xdr:row>
      <xdr:rowOff>180975</xdr:rowOff>
    </xdr:to>
    <xdr:sp>
      <xdr:nvSpPr>
        <xdr:cNvPr id="61" name="Rectangle 542"/>
        <xdr:cNvSpPr>
          <a:spLocks/>
        </xdr:cNvSpPr>
      </xdr:nvSpPr>
      <xdr:spPr>
        <a:xfrm>
          <a:off x="8105775" y="2575560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14</xdr:col>
      <xdr:colOff>0</xdr:colOff>
      <xdr:row>89</xdr:row>
      <xdr:rowOff>0</xdr:rowOff>
    </xdr:from>
    <xdr:to>
      <xdr:col>15</xdr:col>
      <xdr:colOff>0</xdr:colOff>
      <xdr:row>89</xdr:row>
      <xdr:rowOff>180975</xdr:rowOff>
    </xdr:to>
    <xdr:sp>
      <xdr:nvSpPr>
        <xdr:cNvPr id="62" name="Rectangle 542"/>
        <xdr:cNvSpPr>
          <a:spLocks/>
        </xdr:cNvSpPr>
      </xdr:nvSpPr>
      <xdr:spPr>
        <a:xfrm>
          <a:off x="9725025" y="2575560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8</xdr:col>
      <xdr:colOff>790575</xdr:colOff>
      <xdr:row>99</xdr:row>
      <xdr:rowOff>0</xdr:rowOff>
    </xdr:from>
    <xdr:to>
      <xdr:col>10</xdr:col>
      <xdr:colOff>152400</xdr:colOff>
      <xdr:row>99</xdr:row>
      <xdr:rowOff>390525</xdr:rowOff>
    </xdr:to>
    <xdr:sp>
      <xdr:nvSpPr>
        <xdr:cNvPr id="63" name="Rectangle 542"/>
        <xdr:cNvSpPr>
          <a:spLocks/>
        </xdr:cNvSpPr>
      </xdr:nvSpPr>
      <xdr:spPr>
        <a:xfrm>
          <a:off x="5838825" y="29232225"/>
          <a:ext cx="9810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17800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14</xdr:col>
      <xdr:colOff>0</xdr:colOff>
      <xdr:row>101</xdr:row>
      <xdr:rowOff>0</xdr:rowOff>
    </xdr:from>
    <xdr:to>
      <xdr:col>15</xdr:col>
      <xdr:colOff>0</xdr:colOff>
      <xdr:row>101</xdr:row>
      <xdr:rowOff>180975</xdr:rowOff>
    </xdr:to>
    <xdr:sp>
      <xdr:nvSpPr>
        <xdr:cNvPr id="64" name="Rectangle 542"/>
        <xdr:cNvSpPr>
          <a:spLocks/>
        </xdr:cNvSpPr>
      </xdr:nvSpPr>
      <xdr:spPr>
        <a:xfrm>
          <a:off x="9725025" y="298799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9</xdr:col>
      <xdr:colOff>0</xdr:colOff>
      <xdr:row>101</xdr:row>
      <xdr:rowOff>0</xdr:rowOff>
    </xdr:from>
    <xdr:to>
      <xdr:col>10</xdr:col>
      <xdr:colOff>0</xdr:colOff>
      <xdr:row>101</xdr:row>
      <xdr:rowOff>180975</xdr:rowOff>
    </xdr:to>
    <xdr:sp>
      <xdr:nvSpPr>
        <xdr:cNvPr id="65" name="Rectangle 542"/>
        <xdr:cNvSpPr>
          <a:spLocks/>
        </xdr:cNvSpPr>
      </xdr:nvSpPr>
      <xdr:spPr>
        <a:xfrm>
          <a:off x="5991225" y="298799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支給せず</a:t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0</xdr:colOff>
      <xdr:row>35</xdr:row>
      <xdr:rowOff>180975</xdr:rowOff>
    </xdr:to>
    <xdr:sp>
      <xdr:nvSpPr>
        <xdr:cNvPr id="66" name="Rectangle 542"/>
        <xdr:cNvSpPr>
          <a:spLocks/>
        </xdr:cNvSpPr>
      </xdr:nvSpPr>
      <xdr:spPr>
        <a:xfrm>
          <a:off x="8105775" y="85058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14</xdr:col>
      <xdr:colOff>0</xdr:colOff>
      <xdr:row>35</xdr:row>
      <xdr:rowOff>0</xdr:rowOff>
    </xdr:from>
    <xdr:to>
      <xdr:col>15</xdr:col>
      <xdr:colOff>0</xdr:colOff>
      <xdr:row>35</xdr:row>
      <xdr:rowOff>180975</xdr:rowOff>
    </xdr:to>
    <xdr:sp>
      <xdr:nvSpPr>
        <xdr:cNvPr id="67" name="Rectangle 542"/>
        <xdr:cNvSpPr>
          <a:spLocks/>
        </xdr:cNvSpPr>
      </xdr:nvSpPr>
      <xdr:spPr>
        <a:xfrm>
          <a:off x="9725025" y="85058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13</xdr:col>
      <xdr:colOff>0</xdr:colOff>
      <xdr:row>69</xdr:row>
      <xdr:rowOff>180975</xdr:rowOff>
    </xdr:to>
    <xdr:sp>
      <xdr:nvSpPr>
        <xdr:cNvPr id="68" name="Rectangle 542"/>
        <xdr:cNvSpPr>
          <a:spLocks/>
        </xdr:cNvSpPr>
      </xdr:nvSpPr>
      <xdr:spPr>
        <a:xfrm>
          <a:off x="8105775" y="2072640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676275</xdr:colOff>
      <xdr:row>86</xdr:row>
      <xdr:rowOff>180975</xdr:rowOff>
    </xdr:to>
    <xdr:sp>
      <xdr:nvSpPr>
        <xdr:cNvPr id="69" name="Rectangle 542"/>
        <xdr:cNvSpPr>
          <a:spLocks/>
        </xdr:cNvSpPr>
      </xdr:nvSpPr>
      <xdr:spPr>
        <a:xfrm>
          <a:off x="1304925" y="2484120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要求せず</a:t>
          </a:r>
        </a:p>
      </xdr:txBody>
    </xdr:sp>
    <xdr:clientData/>
  </xdr:twoCellAnchor>
  <xdr:twoCellAnchor>
    <xdr:from>
      <xdr:col>3</xdr:col>
      <xdr:colOff>0</xdr:colOff>
      <xdr:row>90</xdr:row>
      <xdr:rowOff>0</xdr:rowOff>
    </xdr:from>
    <xdr:to>
      <xdr:col>5</xdr:col>
      <xdr:colOff>352425</xdr:colOff>
      <xdr:row>90</xdr:row>
      <xdr:rowOff>190500</xdr:rowOff>
    </xdr:to>
    <xdr:sp>
      <xdr:nvSpPr>
        <xdr:cNvPr id="70" name="Rectangle 906"/>
        <xdr:cNvSpPr>
          <a:spLocks/>
        </xdr:cNvSpPr>
      </xdr:nvSpPr>
      <xdr:spPr>
        <a:xfrm>
          <a:off x="1304925" y="25984200"/>
          <a:ext cx="1724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自動計算のため要求せず</a:t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8</xdr:col>
      <xdr:colOff>0</xdr:colOff>
      <xdr:row>48</xdr:row>
      <xdr:rowOff>180975</xdr:rowOff>
    </xdr:to>
    <xdr:sp>
      <xdr:nvSpPr>
        <xdr:cNvPr id="71" name="Rectangle 542"/>
        <xdr:cNvSpPr>
          <a:spLocks/>
        </xdr:cNvSpPr>
      </xdr:nvSpPr>
      <xdr:spPr>
        <a:xfrm>
          <a:off x="4371975" y="130778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10</xdr:col>
      <xdr:colOff>0</xdr:colOff>
      <xdr:row>48</xdr:row>
      <xdr:rowOff>180975</xdr:rowOff>
    </xdr:to>
    <xdr:sp>
      <xdr:nvSpPr>
        <xdr:cNvPr id="72" name="Rectangle 542"/>
        <xdr:cNvSpPr>
          <a:spLocks/>
        </xdr:cNvSpPr>
      </xdr:nvSpPr>
      <xdr:spPr>
        <a:xfrm>
          <a:off x="5991225" y="130778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13</xdr:col>
      <xdr:colOff>0</xdr:colOff>
      <xdr:row>48</xdr:row>
      <xdr:rowOff>180975</xdr:rowOff>
    </xdr:to>
    <xdr:sp>
      <xdr:nvSpPr>
        <xdr:cNvPr id="73" name="Rectangle 542"/>
        <xdr:cNvSpPr>
          <a:spLocks/>
        </xdr:cNvSpPr>
      </xdr:nvSpPr>
      <xdr:spPr>
        <a:xfrm>
          <a:off x="8105775" y="130778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15</xdr:col>
      <xdr:colOff>0</xdr:colOff>
      <xdr:row>48</xdr:row>
      <xdr:rowOff>180975</xdr:rowOff>
    </xdr:to>
    <xdr:sp>
      <xdr:nvSpPr>
        <xdr:cNvPr id="74" name="Rectangle 542"/>
        <xdr:cNvSpPr>
          <a:spLocks/>
        </xdr:cNvSpPr>
      </xdr:nvSpPr>
      <xdr:spPr>
        <a:xfrm>
          <a:off x="9725025" y="130778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647700</xdr:colOff>
      <xdr:row>64</xdr:row>
      <xdr:rowOff>219075</xdr:rowOff>
    </xdr:to>
    <xdr:sp>
      <xdr:nvSpPr>
        <xdr:cNvPr id="75" name="Rectangle 542"/>
        <xdr:cNvSpPr>
          <a:spLocks/>
        </xdr:cNvSpPr>
      </xdr:nvSpPr>
      <xdr:spPr>
        <a:xfrm>
          <a:off x="4371975" y="17811750"/>
          <a:ext cx="647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8</xdr:col>
      <xdr:colOff>0</xdr:colOff>
      <xdr:row>65</xdr:row>
      <xdr:rowOff>180975</xdr:rowOff>
    </xdr:to>
    <xdr:sp>
      <xdr:nvSpPr>
        <xdr:cNvPr id="76" name="Rectangle 542"/>
        <xdr:cNvSpPr>
          <a:spLocks/>
        </xdr:cNvSpPr>
      </xdr:nvSpPr>
      <xdr:spPr>
        <a:xfrm>
          <a:off x="4371975" y="1826895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支給せず</a:t>
          </a:r>
        </a:p>
      </xdr:txBody>
    </xdr:sp>
    <xdr:clientData/>
  </xdr:twoCellAnchor>
  <xdr:twoCellAnchor>
    <xdr:from>
      <xdr:col>7</xdr:col>
      <xdr:colOff>0</xdr:colOff>
      <xdr:row>87</xdr:row>
      <xdr:rowOff>0</xdr:rowOff>
    </xdr:from>
    <xdr:to>
      <xdr:col>8</xdr:col>
      <xdr:colOff>0</xdr:colOff>
      <xdr:row>87</xdr:row>
      <xdr:rowOff>180975</xdr:rowOff>
    </xdr:to>
    <xdr:sp>
      <xdr:nvSpPr>
        <xdr:cNvPr id="77" name="Rectangle 542"/>
        <xdr:cNvSpPr>
          <a:spLocks/>
        </xdr:cNvSpPr>
      </xdr:nvSpPr>
      <xdr:spPr>
        <a:xfrm>
          <a:off x="4371975" y="2506980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制度なし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66</xdr:row>
      <xdr:rowOff>0</xdr:rowOff>
    </xdr:from>
    <xdr:to>
      <xdr:col>4</xdr:col>
      <xdr:colOff>676275</xdr:colOff>
      <xdr:row>66</xdr:row>
      <xdr:rowOff>180975</xdr:rowOff>
    </xdr:to>
    <xdr:sp>
      <xdr:nvSpPr>
        <xdr:cNvPr id="1" name="Rectangle 542"/>
        <xdr:cNvSpPr>
          <a:spLocks/>
        </xdr:cNvSpPr>
      </xdr:nvSpPr>
      <xdr:spPr>
        <a:xfrm>
          <a:off x="2247900" y="1636395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要求せず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6</xdr:row>
      <xdr:rowOff>0</xdr:rowOff>
    </xdr:from>
    <xdr:to>
      <xdr:col>20</xdr:col>
      <xdr:colOff>485775</xdr:colOff>
      <xdr:row>6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14268450" y="1428750"/>
          <a:ext cx="44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20</xdr:col>
      <xdr:colOff>38100</xdr:colOff>
      <xdr:row>6</xdr:row>
      <xdr:rowOff>0</xdr:rowOff>
    </xdr:from>
    <xdr:to>
      <xdr:col>20</xdr:col>
      <xdr:colOff>485775</xdr:colOff>
      <xdr:row>6</xdr:row>
      <xdr:rowOff>0</xdr:rowOff>
    </xdr:to>
    <xdr:sp>
      <xdr:nvSpPr>
        <xdr:cNvPr id="2" name="Rectangle 34"/>
        <xdr:cNvSpPr>
          <a:spLocks/>
        </xdr:cNvSpPr>
      </xdr:nvSpPr>
      <xdr:spPr>
        <a:xfrm>
          <a:off x="14268450" y="1428750"/>
          <a:ext cx="44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4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G96" sqref="G96"/>
      <selection pane="topRight" activeCell="G96" sqref="G96"/>
      <selection pane="bottomLeft" activeCell="G96" sqref="G96"/>
      <selection pane="bottomRight" activeCell="S14" sqref="S14"/>
    </sheetView>
  </sheetViews>
  <sheetFormatPr defaultColWidth="9.00390625" defaultRowHeight="13.5"/>
  <cols>
    <col min="1" max="1" width="4.625" style="7" customWidth="1"/>
    <col min="2" max="2" width="9.00390625" style="7" hidden="1" customWidth="1"/>
    <col min="3" max="3" width="11.75390625" style="7" customWidth="1"/>
    <col min="4" max="4" width="12.625" style="7" customWidth="1"/>
    <col min="5" max="5" width="8.625" style="7" customWidth="1"/>
    <col min="6" max="6" width="13.50390625" style="7" customWidth="1"/>
    <col min="7" max="7" width="12.375" style="7" customWidth="1"/>
    <col min="8" max="8" width="9.25390625" style="7" customWidth="1"/>
    <col min="9" max="9" width="12.50390625" style="7" customWidth="1"/>
    <col min="10" max="10" width="12.625" style="7" customWidth="1"/>
    <col min="11" max="11" width="9.375" style="7" customWidth="1"/>
    <col min="12" max="12" width="12.50390625" style="7" customWidth="1"/>
    <col min="13" max="13" width="7.00390625" style="7" customWidth="1"/>
    <col min="14" max="14" width="6.875" style="7" customWidth="1"/>
    <col min="15" max="16" width="6.75390625" style="7" customWidth="1"/>
    <col min="17" max="17" width="5.375" style="7" customWidth="1"/>
    <col min="18" max="16384" width="9.00390625" style="7" customWidth="1"/>
  </cols>
  <sheetData>
    <row r="1" spans="1:17" ht="28.5">
      <c r="A1" s="1"/>
      <c r="B1" s="1"/>
      <c r="C1" s="2" t="s">
        <v>417</v>
      </c>
      <c r="D1" s="1"/>
      <c r="E1" s="3"/>
      <c r="F1" s="4"/>
      <c r="G1" s="5"/>
      <c r="H1" s="3"/>
      <c r="I1" s="1"/>
      <c r="J1" s="5"/>
      <c r="K1" s="3"/>
      <c r="L1" s="3"/>
      <c r="M1" s="1"/>
      <c r="N1" s="1"/>
      <c r="O1" s="1"/>
      <c r="P1" s="1"/>
      <c r="Q1" s="1"/>
    </row>
    <row r="2" spans="1:17" ht="18" customHeight="1">
      <c r="A2" s="1"/>
      <c r="B2" s="1"/>
      <c r="C2" s="8"/>
      <c r="D2" s="9"/>
      <c r="E2" s="10"/>
      <c r="F2" s="9"/>
      <c r="G2" s="11"/>
      <c r="H2" s="10"/>
      <c r="I2" s="9"/>
      <c r="J2" s="11"/>
      <c r="K2" s="12"/>
      <c r="L2" s="12"/>
      <c r="M2" s="13">
        <f ca="1">NOW()</f>
        <v>41598.79573009259</v>
      </c>
      <c r="N2" s="14" t="s">
        <v>0</v>
      </c>
      <c r="O2" s="9"/>
      <c r="P2" s="9"/>
      <c r="Q2" s="1"/>
    </row>
    <row r="3" spans="1:17" ht="18" customHeight="1">
      <c r="A3" s="15"/>
      <c r="B3" s="15"/>
      <c r="C3" s="16"/>
      <c r="D3" s="16"/>
      <c r="E3" s="17"/>
      <c r="F3" s="16"/>
      <c r="G3" s="18"/>
      <c r="H3" s="17"/>
      <c r="I3" s="16"/>
      <c r="J3" s="18"/>
      <c r="K3" s="17"/>
      <c r="L3" s="17"/>
      <c r="M3" s="16"/>
      <c r="N3" s="16"/>
      <c r="O3" s="16"/>
      <c r="P3" s="16"/>
      <c r="Q3" s="16"/>
    </row>
    <row r="4" spans="1:17" ht="18" customHeight="1">
      <c r="A4" s="16"/>
      <c r="B4" s="16"/>
      <c r="C4" s="20" t="s">
        <v>1</v>
      </c>
      <c r="D4" s="21" t="s">
        <v>2</v>
      </c>
      <c r="E4" s="22"/>
      <c r="F4" s="23"/>
      <c r="G4" s="24" t="s">
        <v>3</v>
      </c>
      <c r="H4" s="25"/>
      <c r="I4" s="26"/>
      <c r="J4" s="27" t="s">
        <v>4</v>
      </c>
      <c r="K4" s="22"/>
      <c r="L4" s="22"/>
      <c r="M4" s="21" t="s">
        <v>5</v>
      </c>
      <c r="N4" s="23"/>
      <c r="O4" s="23"/>
      <c r="P4" s="23"/>
      <c r="Q4" s="28" t="s">
        <v>6</v>
      </c>
    </row>
    <row r="5" spans="1:17" ht="18" customHeight="1">
      <c r="A5" s="30" t="s">
        <v>7</v>
      </c>
      <c r="B5" s="16"/>
      <c r="C5" s="31" t="s">
        <v>8</v>
      </c>
      <c r="D5" s="32" t="s">
        <v>9</v>
      </c>
      <c r="E5" s="33" t="s">
        <v>10</v>
      </c>
      <c r="F5" s="32" t="s">
        <v>11</v>
      </c>
      <c r="G5" s="34" t="s">
        <v>9</v>
      </c>
      <c r="H5" s="33" t="s">
        <v>10</v>
      </c>
      <c r="I5" s="32" t="s">
        <v>11</v>
      </c>
      <c r="J5" s="34" t="s">
        <v>9</v>
      </c>
      <c r="K5" s="33" t="s">
        <v>10</v>
      </c>
      <c r="L5" s="33" t="s">
        <v>12</v>
      </c>
      <c r="M5" s="35" t="s">
        <v>13</v>
      </c>
      <c r="N5" s="35" t="s">
        <v>14</v>
      </c>
      <c r="O5" s="35" t="s">
        <v>6</v>
      </c>
      <c r="P5" s="35" t="s">
        <v>15</v>
      </c>
      <c r="Q5" s="36" t="s">
        <v>16</v>
      </c>
    </row>
    <row r="6" spans="1:17" ht="18" customHeight="1">
      <c r="A6" s="15" t="str">
        <f aca="true" t="shared" si="0" ref="A6:A28">IF(H6="","",IF(H6=K6,"0",IF(H6&gt;K6,"+","-")))</f>
        <v>+</v>
      </c>
      <c r="B6" s="16"/>
      <c r="C6" s="37" t="s">
        <v>17</v>
      </c>
      <c r="D6" s="38"/>
      <c r="E6" s="39"/>
      <c r="F6" s="40"/>
      <c r="G6" s="41"/>
      <c r="H6" s="42">
        <v>1.4</v>
      </c>
      <c r="I6" s="40" t="s">
        <v>436</v>
      </c>
      <c r="J6" s="41"/>
      <c r="K6" s="42">
        <v>1.35</v>
      </c>
      <c r="L6" s="40"/>
      <c r="M6" s="1204">
        <v>41333</v>
      </c>
      <c r="N6" s="1205">
        <v>41346</v>
      </c>
      <c r="O6" s="1205">
        <v>41347</v>
      </c>
      <c r="P6" s="1205" t="s">
        <v>407</v>
      </c>
      <c r="Q6" s="1206">
        <v>1</v>
      </c>
    </row>
    <row r="7" spans="1:17" ht="18" customHeight="1">
      <c r="A7" s="15">
        <f t="shared" si="0"/>
      </c>
      <c r="B7" s="15">
        <v>2</v>
      </c>
      <c r="C7" s="46" t="s">
        <v>18</v>
      </c>
      <c r="D7" s="47"/>
      <c r="E7" s="39"/>
      <c r="F7" s="48"/>
      <c r="G7" s="47"/>
      <c r="H7" s="39"/>
      <c r="I7" s="48"/>
      <c r="J7" s="47"/>
      <c r="K7" s="39">
        <v>2.1</v>
      </c>
      <c r="L7" s="48"/>
      <c r="M7" s="171"/>
      <c r="N7" s="43"/>
      <c r="O7" s="43"/>
      <c r="P7" s="43"/>
      <c r="Q7" s="44"/>
    </row>
    <row r="8" spans="1:17" ht="55.5" customHeight="1">
      <c r="A8" s="15">
        <f t="shared" si="0"/>
      </c>
      <c r="B8" s="15">
        <v>2</v>
      </c>
      <c r="C8" s="1156" t="s">
        <v>403</v>
      </c>
      <c r="D8" s="1126"/>
      <c r="E8" s="142">
        <v>2.5</v>
      </c>
      <c r="F8" s="146"/>
      <c r="G8" s="144"/>
      <c r="H8" s="142"/>
      <c r="I8" s="146" t="s">
        <v>752</v>
      </c>
      <c r="J8" s="144">
        <v>492612</v>
      </c>
      <c r="K8" s="142">
        <v>2.13</v>
      </c>
      <c r="L8" s="145" t="s">
        <v>689</v>
      </c>
      <c r="M8" s="147">
        <v>41570</v>
      </c>
      <c r="N8" s="148">
        <v>41585</v>
      </c>
      <c r="O8" s="148"/>
      <c r="P8" s="148"/>
      <c r="Q8" s="150"/>
    </row>
    <row r="9" spans="1:17" ht="18" customHeight="1" thickBot="1">
      <c r="A9" s="15">
        <f t="shared" si="0"/>
      </c>
      <c r="B9" s="15">
        <v>2</v>
      </c>
      <c r="C9" s="57" t="s">
        <v>19</v>
      </c>
      <c r="D9" s="58"/>
      <c r="E9" s="59"/>
      <c r="F9" s="60"/>
      <c r="G9" s="61"/>
      <c r="H9" s="59"/>
      <c r="I9" s="62"/>
      <c r="J9" s="61"/>
      <c r="K9" s="59">
        <v>2.9</v>
      </c>
      <c r="L9" s="62"/>
      <c r="M9" s="63"/>
      <c r="N9" s="64"/>
      <c r="O9" s="64"/>
      <c r="P9" s="64"/>
      <c r="Q9" s="65"/>
    </row>
    <row r="10" spans="1:17" s="74" customFormat="1" ht="18" customHeight="1" thickTop="1">
      <c r="A10" s="15" t="str">
        <f t="shared" si="0"/>
        <v>-</v>
      </c>
      <c r="B10" s="15">
        <v>1</v>
      </c>
      <c r="C10" s="66" t="s">
        <v>20</v>
      </c>
      <c r="D10" s="67"/>
      <c r="E10" s="68">
        <v>2.5</v>
      </c>
      <c r="F10" s="69"/>
      <c r="G10" s="70"/>
      <c r="H10" s="68">
        <v>0.5</v>
      </c>
      <c r="I10" s="69"/>
      <c r="J10" s="70"/>
      <c r="K10" s="68">
        <v>0.8</v>
      </c>
      <c r="L10" s="69"/>
      <c r="M10" s="71">
        <v>41562</v>
      </c>
      <c r="N10" s="72">
        <v>41583</v>
      </c>
      <c r="O10" s="72">
        <v>41582</v>
      </c>
      <c r="P10" s="72"/>
      <c r="Q10" s="73">
        <v>1</v>
      </c>
    </row>
    <row r="11" spans="1:17" ht="18" customHeight="1">
      <c r="A11" s="15">
        <f t="shared" si="0"/>
      </c>
      <c r="B11" s="15"/>
      <c r="C11" s="75" t="s">
        <v>21</v>
      </c>
      <c r="D11" s="76"/>
      <c r="E11" s="77"/>
      <c r="F11" s="1144"/>
      <c r="G11" s="79"/>
      <c r="H11" s="77"/>
      <c r="I11" s="78"/>
      <c r="J11" s="79"/>
      <c r="K11" s="77">
        <v>1.2</v>
      </c>
      <c r="L11" s="78"/>
      <c r="M11" s="80"/>
      <c r="N11" s="81"/>
      <c r="O11" s="81"/>
      <c r="P11" s="81"/>
      <c r="Q11" s="82"/>
    </row>
    <row r="12" spans="1:17" ht="18" customHeight="1">
      <c r="A12" s="15" t="str">
        <f t="shared" si="0"/>
        <v>-</v>
      </c>
      <c r="B12" s="15">
        <v>1</v>
      </c>
      <c r="C12" s="83" t="s">
        <v>22</v>
      </c>
      <c r="D12" s="50"/>
      <c r="E12" s="51">
        <v>1.9</v>
      </c>
      <c r="F12" s="52"/>
      <c r="G12" s="53"/>
      <c r="H12" s="51">
        <v>1.2</v>
      </c>
      <c r="I12" s="52"/>
      <c r="J12" s="53"/>
      <c r="K12" s="51">
        <v>1.5</v>
      </c>
      <c r="L12" s="52"/>
      <c r="M12" s="54">
        <v>41558</v>
      </c>
      <c r="N12" s="55">
        <v>41583</v>
      </c>
      <c r="O12" s="55">
        <v>41583</v>
      </c>
      <c r="P12" s="55">
        <v>41598</v>
      </c>
      <c r="Q12" s="56">
        <v>1</v>
      </c>
    </row>
    <row r="13" spans="1:17" ht="18" customHeight="1">
      <c r="A13" s="15" t="str">
        <f>IF(H13="","",IF(H13=K13,"0",IF(H13&gt;K13,"+","-")))</f>
        <v>+</v>
      </c>
      <c r="B13" s="15">
        <v>1</v>
      </c>
      <c r="C13" s="170" t="s">
        <v>703</v>
      </c>
      <c r="D13" s="53"/>
      <c r="E13" s="51">
        <v>2.4</v>
      </c>
      <c r="F13" s="52"/>
      <c r="G13" s="53">
        <v>369989</v>
      </c>
      <c r="H13" s="51">
        <v>1.1</v>
      </c>
      <c r="I13" s="91"/>
      <c r="J13" s="53">
        <v>325485</v>
      </c>
      <c r="K13" s="51">
        <v>1</v>
      </c>
      <c r="L13" s="52" t="s">
        <v>397</v>
      </c>
      <c r="M13" s="54">
        <v>41573</v>
      </c>
      <c r="N13" s="55">
        <v>41583</v>
      </c>
      <c r="O13" s="55">
        <v>41583</v>
      </c>
      <c r="P13" s="55"/>
      <c r="Q13" s="56">
        <v>1</v>
      </c>
    </row>
    <row r="14" spans="1:17" ht="18" customHeight="1">
      <c r="A14" s="15">
        <f t="shared" si="0"/>
      </c>
      <c r="B14" s="15">
        <v>1</v>
      </c>
      <c r="C14" s="83" t="s">
        <v>24</v>
      </c>
      <c r="D14" s="50"/>
      <c r="E14" s="51"/>
      <c r="F14" s="84"/>
      <c r="G14" s="53"/>
      <c r="H14" s="51"/>
      <c r="I14" s="84"/>
      <c r="J14" s="53"/>
      <c r="K14" s="51">
        <v>0.4</v>
      </c>
      <c r="L14" s="84"/>
      <c r="M14" s="85"/>
      <c r="N14" s="55"/>
      <c r="O14" s="55"/>
      <c r="P14" s="55"/>
      <c r="Q14" s="56"/>
    </row>
    <row r="15" spans="1:17" ht="18" customHeight="1">
      <c r="A15" s="15">
        <f t="shared" si="0"/>
      </c>
      <c r="B15" s="15">
        <v>1</v>
      </c>
      <c r="C15" s="83" t="s">
        <v>420</v>
      </c>
      <c r="D15" s="50"/>
      <c r="E15" s="51"/>
      <c r="F15" s="52"/>
      <c r="G15" s="53"/>
      <c r="H15" s="51"/>
      <c r="I15" s="52"/>
      <c r="J15" s="53"/>
      <c r="K15" s="51">
        <v>1.25</v>
      </c>
      <c r="L15" s="52"/>
      <c r="M15" s="54"/>
      <c r="N15" s="55"/>
      <c r="O15" s="55"/>
      <c r="P15" s="55"/>
      <c r="Q15" s="56"/>
    </row>
    <row r="16" spans="1:17" ht="18" customHeight="1">
      <c r="A16" s="15" t="str">
        <f t="shared" si="0"/>
        <v>+</v>
      </c>
      <c r="B16" s="15">
        <v>1</v>
      </c>
      <c r="C16" s="83" t="s">
        <v>25</v>
      </c>
      <c r="D16" s="50"/>
      <c r="E16" s="51">
        <v>2</v>
      </c>
      <c r="F16" s="52"/>
      <c r="G16" s="53">
        <v>283166</v>
      </c>
      <c r="H16" s="51">
        <v>1.32</v>
      </c>
      <c r="I16" s="86"/>
      <c r="J16" s="53">
        <v>205021</v>
      </c>
      <c r="K16" s="51">
        <v>1</v>
      </c>
      <c r="L16" s="86"/>
      <c r="M16" s="54">
        <v>41577</v>
      </c>
      <c r="N16" s="55">
        <v>41582</v>
      </c>
      <c r="O16" s="55">
        <v>41589</v>
      </c>
      <c r="P16" s="55"/>
      <c r="Q16" s="56">
        <v>1</v>
      </c>
    </row>
    <row r="17" spans="1:17" ht="18" customHeight="1">
      <c r="A17" s="15">
        <f t="shared" si="0"/>
      </c>
      <c r="B17" s="15">
        <v>1</v>
      </c>
      <c r="C17" s="83" t="s">
        <v>26</v>
      </c>
      <c r="D17" s="50"/>
      <c r="E17" s="51"/>
      <c r="F17" s="52"/>
      <c r="G17" s="53"/>
      <c r="H17" s="87"/>
      <c r="I17" s="88"/>
      <c r="J17" s="53">
        <v>30000</v>
      </c>
      <c r="K17" s="87"/>
      <c r="L17" s="88"/>
      <c r="M17" s="89"/>
      <c r="N17" s="55"/>
      <c r="O17" s="55"/>
      <c r="P17" s="55"/>
      <c r="Q17" s="56"/>
    </row>
    <row r="18" spans="1:17" ht="18" customHeight="1">
      <c r="A18" s="15">
        <f t="shared" si="0"/>
      </c>
      <c r="B18" s="15">
        <v>1</v>
      </c>
      <c r="C18" s="83" t="s">
        <v>27</v>
      </c>
      <c r="D18" s="50"/>
      <c r="E18" s="51">
        <v>1</v>
      </c>
      <c r="F18" s="90"/>
      <c r="G18" s="53"/>
      <c r="H18" s="51"/>
      <c r="I18" s="91"/>
      <c r="J18" s="53"/>
      <c r="K18" s="51">
        <v>0.36</v>
      </c>
      <c r="L18" s="91"/>
      <c r="M18" s="54">
        <v>41583</v>
      </c>
      <c r="N18" s="55">
        <v>41599</v>
      </c>
      <c r="O18" s="55"/>
      <c r="P18" s="55"/>
      <c r="Q18" s="56"/>
    </row>
    <row r="19" spans="1:17" ht="18" customHeight="1">
      <c r="A19" s="15">
        <f t="shared" si="0"/>
      </c>
      <c r="B19" s="15">
        <v>1</v>
      </c>
      <c r="C19" s="109" t="s">
        <v>421</v>
      </c>
      <c r="D19" s="92"/>
      <c r="E19" s="93"/>
      <c r="F19" s="94"/>
      <c r="G19" s="95"/>
      <c r="H19" s="93"/>
      <c r="I19" s="153"/>
      <c r="J19" s="95"/>
      <c r="K19" s="93">
        <v>1.9</v>
      </c>
      <c r="L19" s="1191" t="s">
        <v>440</v>
      </c>
      <c r="M19" s="96"/>
      <c r="N19" s="97"/>
      <c r="O19" s="97"/>
      <c r="P19" s="97"/>
      <c r="Q19" s="98"/>
    </row>
    <row r="20" spans="1:17" ht="18" customHeight="1">
      <c r="A20" s="15">
        <f t="shared" si="0"/>
      </c>
      <c r="B20" s="15">
        <v>2</v>
      </c>
      <c r="C20" s="46" t="s">
        <v>28</v>
      </c>
      <c r="D20" s="47"/>
      <c r="E20" s="39"/>
      <c r="F20" s="99"/>
      <c r="G20" s="100"/>
      <c r="H20" s="39"/>
      <c r="I20" s="101"/>
      <c r="J20" s="100"/>
      <c r="K20" s="39">
        <v>2.4</v>
      </c>
      <c r="L20" s="101"/>
      <c r="M20" s="102"/>
      <c r="N20" s="43"/>
      <c r="O20" s="43"/>
      <c r="P20" s="43"/>
      <c r="Q20" s="44"/>
    </row>
    <row r="21" spans="1:17" ht="18" customHeight="1">
      <c r="A21" s="15">
        <f t="shared" si="0"/>
      </c>
      <c r="B21" s="15">
        <v>2</v>
      </c>
      <c r="C21" s="83" t="s">
        <v>29</v>
      </c>
      <c r="D21" s="50"/>
      <c r="E21" s="51"/>
      <c r="F21" s="52"/>
      <c r="G21" s="53"/>
      <c r="H21" s="51"/>
      <c r="I21" s="52"/>
      <c r="J21" s="53"/>
      <c r="K21" s="51">
        <v>2.25</v>
      </c>
      <c r="L21" s="52"/>
      <c r="M21" s="54"/>
      <c r="N21" s="55"/>
      <c r="O21" s="55"/>
      <c r="P21" s="55"/>
      <c r="Q21" s="56"/>
    </row>
    <row r="22" spans="1:17" ht="18" customHeight="1">
      <c r="A22" s="15">
        <f t="shared" si="0"/>
      </c>
      <c r="B22" s="15">
        <v>2</v>
      </c>
      <c r="C22" s="83" t="s">
        <v>30</v>
      </c>
      <c r="D22" s="50"/>
      <c r="E22" s="51">
        <v>2.5</v>
      </c>
      <c r="F22" s="52"/>
      <c r="G22" s="53"/>
      <c r="H22" s="103"/>
      <c r="I22" s="104"/>
      <c r="J22" s="53"/>
      <c r="K22" s="103">
        <v>1.3</v>
      </c>
      <c r="L22" s="104"/>
      <c r="M22" s="85">
        <v>41594</v>
      </c>
      <c r="N22" s="55">
        <v>41604</v>
      </c>
      <c r="O22" s="55"/>
      <c r="P22" s="55"/>
      <c r="Q22" s="56"/>
    </row>
    <row r="23" spans="1:17" ht="18" customHeight="1">
      <c r="A23" s="15">
        <f>IF(H23="","",IF(H23=K23,"0",IF(H23&gt;K23,"+","-")))</f>
      </c>
      <c r="B23" s="15">
        <v>2</v>
      </c>
      <c r="C23" s="83" t="s">
        <v>31</v>
      </c>
      <c r="D23" s="50"/>
      <c r="E23" s="51">
        <v>2.5</v>
      </c>
      <c r="F23" s="52"/>
      <c r="G23" s="53"/>
      <c r="H23" s="51"/>
      <c r="I23" s="52"/>
      <c r="J23" s="53"/>
      <c r="K23" s="51"/>
      <c r="L23" s="52" t="s">
        <v>432</v>
      </c>
      <c r="M23" s="54">
        <v>41586</v>
      </c>
      <c r="N23" s="55">
        <v>41600</v>
      </c>
      <c r="O23" s="55"/>
      <c r="P23" s="55"/>
      <c r="Q23" s="56"/>
    </row>
    <row r="24" spans="1:17" ht="18" customHeight="1">
      <c r="A24" s="15">
        <f t="shared" si="0"/>
      </c>
      <c r="B24" s="15"/>
      <c r="C24" s="83" t="s">
        <v>32</v>
      </c>
      <c r="D24" s="50"/>
      <c r="E24" s="51"/>
      <c r="F24" s="52"/>
      <c r="G24" s="53"/>
      <c r="H24" s="103"/>
      <c r="I24" s="105"/>
      <c r="J24" s="53"/>
      <c r="K24" s="103">
        <v>1.8</v>
      </c>
      <c r="L24" s="105"/>
      <c r="M24" s="85"/>
      <c r="N24" s="55"/>
      <c r="O24" s="1165"/>
      <c r="P24" s="55"/>
      <c r="Q24" s="56"/>
    </row>
    <row r="25" spans="1:17" ht="18" customHeight="1">
      <c r="A25" s="15">
        <f t="shared" si="0"/>
      </c>
      <c r="B25" s="15"/>
      <c r="C25" s="83" t="s">
        <v>33</v>
      </c>
      <c r="D25" s="50"/>
      <c r="E25" s="51">
        <v>2.5</v>
      </c>
      <c r="F25" s="52"/>
      <c r="G25" s="53"/>
      <c r="H25" s="103"/>
      <c r="I25" s="105"/>
      <c r="J25" s="53"/>
      <c r="K25" s="103">
        <v>1.8</v>
      </c>
      <c r="L25" s="105"/>
      <c r="M25" s="85">
        <v>41585</v>
      </c>
      <c r="N25" s="55">
        <v>41603</v>
      </c>
      <c r="O25" s="55"/>
      <c r="P25" s="55"/>
      <c r="Q25" s="56"/>
    </row>
    <row r="26" spans="1:17" ht="18" customHeight="1">
      <c r="A26" s="15">
        <f t="shared" si="0"/>
      </c>
      <c r="B26" s="15">
        <v>2</v>
      </c>
      <c r="C26" s="83" t="s">
        <v>34</v>
      </c>
      <c r="D26" s="50"/>
      <c r="E26" s="51"/>
      <c r="F26" s="84"/>
      <c r="G26" s="53"/>
      <c r="H26" s="51"/>
      <c r="I26" s="106"/>
      <c r="J26" s="53"/>
      <c r="K26" s="51">
        <v>1.5</v>
      </c>
      <c r="L26" s="106"/>
      <c r="M26" s="159"/>
      <c r="N26" s="55"/>
      <c r="O26" s="1166"/>
      <c r="P26" s="55"/>
      <c r="Q26" s="56"/>
    </row>
    <row r="27" spans="1:17" ht="18" customHeight="1">
      <c r="A27" s="15">
        <f t="shared" si="0"/>
      </c>
      <c r="B27" s="15">
        <v>2</v>
      </c>
      <c r="C27" s="83" t="s">
        <v>35</v>
      </c>
      <c r="D27" s="50"/>
      <c r="E27" s="51"/>
      <c r="F27" s="84"/>
      <c r="G27" s="53"/>
      <c r="H27" s="51"/>
      <c r="I27" s="108"/>
      <c r="J27" s="53"/>
      <c r="K27" s="51">
        <v>2.5</v>
      </c>
      <c r="L27" s="108"/>
      <c r="M27" s="159"/>
      <c r="N27" s="55"/>
      <c r="O27" s="55"/>
      <c r="P27" s="55"/>
      <c r="Q27" s="56"/>
    </row>
    <row r="28" spans="1:17" ht="18" customHeight="1">
      <c r="A28" s="15" t="str">
        <f t="shared" si="0"/>
        <v>+</v>
      </c>
      <c r="B28" s="15">
        <v>2</v>
      </c>
      <c r="C28" s="109" t="s">
        <v>36</v>
      </c>
      <c r="D28" s="92"/>
      <c r="E28" s="93">
        <v>2.5</v>
      </c>
      <c r="F28" s="94"/>
      <c r="G28" s="95"/>
      <c r="H28" s="93">
        <v>2.2</v>
      </c>
      <c r="I28" s="94"/>
      <c r="J28" s="95"/>
      <c r="K28" s="93">
        <v>1.75</v>
      </c>
      <c r="L28" s="94"/>
      <c r="M28" s="96">
        <v>41583</v>
      </c>
      <c r="N28" s="97">
        <v>41591</v>
      </c>
      <c r="O28" s="97">
        <v>41591</v>
      </c>
      <c r="P28" s="97"/>
      <c r="Q28" s="98">
        <v>1</v>
      </c>
    </row>
    <row r="29" spans="1:17" ht="18" customHeight="1">
      <c r="A29" s="15">
        <f>IF(H29="","",IF(H29=K29,"0",IF(H29&gt;K29,"+","-")))</f>
      </c>
      <c r="B29" s="15">
        <v>3</v>
      </c>
      <c r="C29" s="75" t="s">
        <v>37</v>
      </c>
      <c r="D29" s="76"/>
      <c r="E29" s="77"/>
      <c r="F29" s="110"/>
      <c r="G29" s="79"/>
      <c r="H29" s="77"/>
      <c r="I29" s="110"/>
      <c r="J29" s="79"/>
      <c r="K29" s="77">
        <v>1</v>
      </c>
      <c r="L29" s="110"/>
      <c r="M29" s="111"/>
      <c r="N29" s="81"/>
      <c r="O29" s="112"/>
      <c r="P29" s="81"/>
      <c r="Q29" s="82"/>
    </row>
    <row r="30" spans="1:17" ht="18" customHeight="1">
      <c r="A30" s="15">
        <f>IF(H30="","",IF(H30=K30,"0",IF(H30&gt;K30,"+","-")))</f>
      </c>
      <c r="B30" s="15">
        <v>3</v>
      </c>
      <c r="C30" s="83" t="s">
        <v>38</v>
      </c>
      <c r="D30" s="50"/>
      <c r="E30" s="51"/>
      <c r="F30" s="113"/>
      <c r="G30" s="53"/>
      <c r="H30" s="51"/>
      <c r="I30" s="84"/>
      <c r="J30" s="53"/>
      <c r="K30" s="51"/>
      <c r="L30" s="84"/>
      <c r="M30" s="85"/>
      <c r="N30" s="55"/>
      <c r="O30" s="55"/>
      <c r="P30" s="55"/>
      <c r="Q30" s="56"/>
    </row>
    <row r="31" spans="1:17" ht="18" customHeight="1" thickBot="1">
      <c r="A31" s="15">
        <f aca="true" t="shared" si="1" ref="A31:A58">IF(H31="","",IF(H31=K31,"0",IF(H31&gt;K31,"+","-")))</f>
      </c>
      <c r="B31" s="15">
        <v>3</v>
      </c>
      <c r="C31" s="114" t="s">
        <v>39</v>
      </c>
      <c r="D31" s="115"/>
      <c r="E31" s="116"/>
      <c r="F31" s="117"/>
      <c r="G31" s="118"/>
      <c r="H31" s="116"/>
      <c r="I31" s="197"/>
      <c r="J31" s="118"/>
      <c r="K31" s="116">
        <v>1</v>
      </c>
      <c r="L31" s="1188" t="s">
        <v>433</v>
      </c>
      <c r="M31" s="119"/>
      <c r="N31" s="120"/>
      <c r="O31" s="120"/>
      <c r="P31" s="120"/>
      <c r="Q31" s="121"/>
    </row>
    <row r="32" spans="1:17" ht="18" customHeight="1" thickTop="1">
      <c r="A32" s="15" t="str">
        <f t="shared" si="1"/>
        <v>0</v>
      </c>
      <c r="B32" s="15">
        <v>1</v>
      </c>
      <c r="C32" s="66" t="s">
        <v>41</v>
      </c>
      <c r="D32" s="67"/>
      <c r="E32" s="68">
        <v>2</v>
      </c>
      <c r="F32" s="123"/>
      <c r="G32" s="70"/>
      <c r="H32" s="68">
        <v>1.5</v>
      </c>
      <c r="I32" s="124"/>
      <c r="J32" s="70"/>
      <c r="K32" s="68">
        <v>1.5</v>
      </c>
      <c r="L32" s="124"/>
      <c r="M32" s="71">
        <v>41562</v>
      </c>
      <c r="N32" s="125">
        <v>41571</v>
      </c>
      <c r="O32" s="125">
        <v>41571</v>
      </c>
      <c r="P32" s="72"/>
      <c r="Q32" s="73">
        <v>1</v>
      </c>
    </row>
    <row r="33" spans="1:17" ht="18" customHeight="1">
      <c r="A33" s="15" t="str">
        <f t="shared" si="1"/>
        <v>0</v>
      </c>
      <c r="B33" s="15">
        <v>1</v>
      </c>
      <c r="C33" s="83" t="s">
        <v>42</v>
      </c>
      <c r="D33" s="50">
        <v>618222</v>
      </c>
      <c r="E33" s="51">
        <v>2</v>
      </c>
      <c r="F33" s="126"/>
      <c r="G33" s="53"/>
      <c r="H33" s="51">
        <v>1.5</v>
      </c>
      <c r="I33" s="127"/>
      <c r="J33" s="53">
        <v>509480</v>
      </c>
      <c r="K33" s="51">
        <v>1.5</v>
      </c>
      <c r="L33" s="1123"/>
      <c r="M33" s="54">
        <v>41568</v>
      </c>
      <c r="N33" s="128">
        <v>41584</v>
      </c>
      <c r="O33" s="128">
        <v>41584</v>
      </c>
      <c r="P33" s="55"/>
      <c r="Q33" s="56">
        <v>1</v>
      </c>
    </row>
    <row r="34" spans="1:17" ht="39" customHeight="1">
      <c r="A34" s="15" t="str">
        <f t="shared" si="1"/>
        <v>0</v>
      </c>
      <c r="B34" s="15">
        <v>1</v>
      </c>
      <c r="C34" s="129" t="s">
        <v>404</v>
      </c>
      <c r="D34" s="50"/>
      <c r="E34" s="51"/>
      <c r="F34" s="126"/>
      <c r="G34" s="53"/>
      <c r="H34" s="51">
        <v>1.5</v>
      </c>
      <c r="I34" s="127" t="s">
        <v>436</v>
      </c>
      <c r="J34" s="53"/>
      <c r="K34" s="51">
        <v>1.5</v>
      </c>
      <c r="L34" s="127" t="s">
        <v>43</v>
      </c>
      <c r="M34" s="54">
        <v>41302</v>
      </c>
      <c r="N34" s="128">
        <v>41316</v>
      </c>
      <c r="O34" s="128">
        <v>41319</v>
      </c>
      <c r="P34" s="55">
        <v>41344</v>
      </c>
      <c r="Q34" s="56">
        <v>1</v>
      </c>
    </row>
    <row r="35" spans="1:17" ht="56.25" customHeight="1">
      <c r="A35" s="15" t="str">
        <f>IF(H35="","",IF(H35=K35,"0",IF(H35&gt;K35,"+","-")))</f>
        <v>0</v>
      </c>
      <c r="B35" s="15">
        <v>1</v>
      </c>
      <c r="C35" s="129" t="s">
        <v>422</v>
      </c>
      <c r="D35" s="50"/>
      <c r="E35" s="51"/>
      <c r="F35" s="127" t="s">
        <v>615</v>
      </c>
      <c r="G35" s="53"/>
      <c r="H35" s="51">
        <v>1.9</v>
      </c>
      <c r="I35" s="127"/>
      <c r="J35" s="53"/>
      <c r="K35" s="51">
        <v>1.9</v>
      </c>
      <c r="L35" s="127" t="s">
        <v>43</v>
      </c>
      <c r="M35" s="54">
        <v>41316</v>
      </c>
      <c r="N35" s="128">
        <v>41570</v>
      </c>
      <c r="O35" s="128">
        <v>41570</v>
      </c>
      <c r="P35" s="55"/>
      <c r="Q35" s="56">
        <v>1</v>
      </c>
    </row>
    <row r="36" spans="1:17" ht="36" customHeight="1">
      <c r="A36" s="15" t="str">
        <f>IF(H36="","",IF(H36=K36,"0",IF(H36&gt;K36,"+","-")))</f>
        <v>0</v>
      </c>
      <c r="B36" s="15">
        <v>1</v>
      </c>
      <c r="C36" s="1160" t="s">
        <v>405</v>
      </c>
      <c r="D36" s="115"/>
      <c r="E36" s="116"/>
      <c r="F36" s="1161"/>
      <c r="G36" s="118"/>
      <c r="H36" s="116">
        <v>1.5</v>
      </c>
      <c r="I36" s="117" t="s">
        <v>436</v>
      </c>
      <c r="J36" s="118"/>
      <c r="K36" s="116">
        <v>1.5</v>
      </c>
      <c r="L36" s="117" t="s">
        <v>388</v>
      </c>
      <c r="M36" s="119">
        <v>41302</v>
      </c>
      <c r="N36" s="120">
        <v>41333</v>
      </c>
      <c r="O36" s="120">
        <v>41333</v>
      </c>
      <c r="P36" s="120" t="s">
        <v>456</v>
      </c>
      <c r="Q36" s="121">
        <v>1</v>
      </c>
    </row>
    <row r="37" spans="1:17" ht="18" customHeight="1">
      <c r="A37" s="15">
        <f t="shared" si="1"/>
      </c>
      <c r="B37" s="15">
        <v>1</v>
      </c>
      <c r="C37" s="83" t="s">
        <v>44</v>
      </c>
      <c r="D37" s="50"/>
      <c r="E37" s="51"/>
      <c r="F37" s="106"/>
      <c r="G37" s="53"/>
      <c r="H37" s="51"/>
      <c r="I37" s="106"/>
      <c r="J37" s="53"/>
      <c r="K37" s="51"/>
      <c r="L37" s="106"/>
      <c r="M37" s="107"/>
      <c r="N37" s="55"/>
      <c r="O37" s="55"/>
      <c r="P37" s="55"/>
      <c r="Q37" s="131"/>
    </row>
    <row r="38" spans="1:17" ht="18" customHeight="1">
      <c r="A38" s="15" t="str">
        <f t="shared" si="1"/>
        <v>-</v>
      </c>
      <c r="B38" s="15">
        <v>1</v>
      </c>
      <c r="C38" s="83" t="s">
        <v>45</v>
      </c>
      <c r="D38" s="50"/>
      <c r="E38" s="51">
        <v>2</v>
      </c>
      <c r="F38" s="130"/>
      <c r="G38" s="53"/>
      <c r="H38" s="51">
        <v>0.4</v>
      </c>
      <c r="I38" s="106"/>
      <c r="J38" s="53"/>
      <c r="K38" s="51">
        <v>1.4</v>
      </c>
      <c r="L38" s="106" t="s">
        <v>388</v>
      </c>
      <c r="M38" s="107">
        <v>41554</v>
      </c>
      <c r="N38" s="55">
        <v>41563</v>
      </c>
      <c r="O38" s="128">
        <v>41563</v>
      </c>
      <c r="P38" s="55"/>
      <c r="Q38" s="56">
        <v>1</v>
      </c>
    </row>
    <row r="39" spans="1:17" ht="18" customHeight="1">
      <c r="A39" s="15" t="str">
        <f t="shared" si="1"/>
        <v>0</v>
      </c>
      <c r="B39" s="15">
        <v>1</v>
      </c>
      <c r="C39" s="83" t="s">
        <v>423</v>
      </c>
      <c r="D39" s="50"/>
      <c r="E39" s="51">
        <v>2.6</v>
      </c>
      <c r="F39" s="1174" t="s">
        <v>762</v>
      </c>
      <c r="G39" s="53"/>
      <c r="H39" s="51">
        <v>2.5</v>
      </c>
      <c r="I39" s="133" t="s">
        <v>434</v>
      </c>
      <c r="J39" s="53"/>
      <c r="K39" s="51">
        <v>2.5</v>
      </c>
      <c r="L39" s="1174" t="s">
        <v>434</v>
      </c>
      <c r="M39" s="54">
        <v>41572</v>
      </c>
      <c r="N39" s="55">
        <v>41586</v>
      </c>
      <c r="O39" s="55">
        <v>41586</v>
      </c>
      <c r="P39" s="55"/>
      <c r="Q39" s="56">
        <v>1</v>
      </c>
    </row>
    <row r="40" spans="1:17" ht="18" customHeight="1">
      <c r="A40" s="15" t="str">
        <f t="shared" si="1"/>
        <v>0</v>
      </c>
      <c r="B40" s="15">
        <v>1</v>
      </c>
      <c r="C40" s="83" t="s">
        <v>46</v>
      </c>
      <c r="D40" s="50"/>
      <c r="E40" s="51">
        <v>1.95</v>
      </c>
      <c r="F40" s="52" t="s">
        <v>607</v>
      </c>
      <c r="G40" s="53"/>
      <c r="H40" s="51">
        <v>1.55</v>
      </c>
      <c r="I40" s="52"/>
      <c r="J40" s="53">
        <v>528027</v>
      </c>
      <c r="K40" s="51">
        <v>1.55</v>
      </c>
      <c r="L40" s="52"/>
      <c r="M40" s="54">
        <v>41562</v>
      </c>
      <c r="N40" s="128">
        <v>41579</v>
      </c>
      <c r="O40" s="128">
        <v>41579</v>
      </c>
      <c r="P40" s="55"/>
      <c r="Q40" s="56">
        <v>1</v>
      </c>
    </row>
    <row r="41" spans="1:17" ht="18" customHeight="1">
      <c r="A41" s="15">
        <f t="shared" si="1"/>
      </c>
      <c r="B41" s="15">
        <v>2</v>
      </c>
      <c r="C41" s="46" t="s">
        <v>47</v>
      </c>
      <c r="D41" s="47"/>
      <c r="E41" s="39"/>
      <c r="F41" s="136"/>
      <c r="G41" s="100"/>
      <c r="H41" s="39"/>
      <c r="I41" s="136"/>
      <c r="J41" s="100"/>
      <c r="K41" s="39">
        <v>1.3</v>
      </c>
      <c r="L41" s="136"/>
      <c r="M41" s="137"/>
      <c r="N41" s="43"/>
      <c r="O41" s="138"/>
      <c r="P41" s="138"/>
      <c r="Q41" s="44"/>
    </row>
    <row r="42" spans="1:17" ht="18" customHeight="1">
      <c r="A42" s="15">
        <f t="shared" si="1"/>
      </c>
      <c r="B42" s="15"/>
      <c r="C42" s="139" t="s">
        <v>48</v>
      </c>
      <c r="D42" s="76"/>
      <c r="E42" s="77"/>
      <c r="F42" s="110"/>
      <c r="G42" s="79"/>
      <c r="H42" s="77"/>
      <c r="I42" s="110"/>
      <c r="J42" s="79"/>
      <c r="K42" s="77">
        <v>1.4</v>
      </c>
      <c r="L42" s="110"/>
      <c r="M42" s="111"/>
      <c r="N42" s="81"/>
      <c r="O42" s="112"/>
      <c r="P42" s="112"/>
      <c r="Q42" s="82"/>
    </row>
    <row r="43" spans="1:17" ht="36" customHeight="1">
      <c r="A43" s="15">
        <f t="shared" si="1"/>
      </c>
      <c r="B43" s="15"/>
      <c r="C43" s="1154" t="s">
        <v>399</v>
      </c>
      <c r="D43" s="76"/>
      <c r="E43" s="77"/>
      <c r="F43" s="110"/>
      <c r="G43" s="79"/>
      <c r="H43" s="77"/>
      <c r="I43" s="110"/>
      <c r="J43" s="79"/>
      <c r="K43" s="77">
        <v>1.1</v>
      </c>
      <c r="L43" s="110"/>
      <c r="M43" s="111"/>
      <c r="N43" s="81"/>
      <c r="O43" s="112"/>
      <c r="P43" s="112"/>
      <c r="Q43" s="82"/>
    </row>
    <row r="44" spans="1:17" ht="36" customHeight="1">
      <c r="A44" s="15">
        <f t="shared" si="1"/>
      </c>
      <c r="B44" s="15"/>
      <c r="C44" s="1154" t="s">
        <v>400</v>
      </c>
      <c r="D44" s="76"/>
      <c r="E44" s="77">
        <v>2</v>
      </c>
      <c r="F44" s="110"/>
      <c r="G44" s="79"/>
      <c r="H44" s="77"/>
      <c r="I44" s="110"/>
      <c r="J44" s="79"/>
      <c r="K44" s="77">
        <v>1.6</v>
      </c>
      <c r="L44" s="110"/>
      <c r="M44" s="111">
        <v>41568</v>
      </c>
      <c r="N44" s="81">
        <v>41605</v>
      </c>
      <c r="O44" s="112"/>
      <c r="P44" s="112"/>
      <c r="Q44" s="82"/>
    </row>
    <row r="45" spans="1:17" ht="54" customHeight="1">
      <c r="A45" s="15" t="str">
        <f t="shared" si="1"/>
        <v>+</v>
      </c>
      <c r="B45" s="15"/>
      <c r="C45" s="140" t="s">
        <v>398</v>
      </c>
      <c r="D45" s="141"/>
      <c r="E45" s="142"/>
      <c r="F45" s="143"/>
      <c r="G45" s="144"/>
      <c r="H45" s="142">
        <v>1.39</v>
      </c>
      <c r="I45" s="145" t="s">
        <v>687</v>
      </c>
      <c r="J45" s="144">
        <v>365715</v>
      </c>
      <c r="K45" s="142">
        <v>1.04</v>
      </c>
      <c r="L45" s="145" t="s">
        <v>688</v>
      </c>
      <c r="M45" s="147">
        <v>41526</v>
      </c>
      <c r="N45" s="148">
        <v>41571</v>
      </c>
      <c r="O45" s="149">
        <v>41572</v>
      </c>
      <c r="P45" s="148"/>
      <c r="Q45" s="150">
        <v>1</v>
      </c>
    </row>
    <row r="46" spans="1:17" ht="18" customHeight="1">
      <c r="A46" s="15">
        <f t="shared" si="1"/>
      </c>
      <c r="B46" s="15"/>
      <c r="C46" s="49" t="s">
        <v>49</v>
      </c>
      <c r="D46" s="141"/>
      <c r="E46" s="142"/>
      <c r="F46" s="143"/>
      <c r="G46" s="144"/>
      <c r="H46" s="142"/>
      <c r="I46" s="145"/>
      <c r="J46" s="144"/>
      <c r="K46" s="142">
        <v>1.3</v>
      </c>
      <c r="L46" s="146"/>
      <c r="M46" s="147"/>
      <c r="N46" s="148"/>
      <c r="O46" s="149"/>
      <c r="P46" s="148"/>
      <c r="Q46" s="150"/>
    </row>
    <row r="47" spans="1:17" ht="18" customHeight="1">
      <c r="A47" s="15">
        <f t="shared" si="1"/>
      </c>
      <c r="B47" s="15">
        <v>2</v>
      </c>
      <c r="C47" s="49" t="s">
        <v>50</v>
      </c>
      <c r="D47" s="151"/>
      <c r="E47" s="51"/>
      <c r="F47" s="106"/>
      <c r="G47" s="53"/>
      <c r="H47" s="51"/>
      <c r="I47" s="106"/>
      <c r="J47" s="53"/>
      <c r="K47" s="51"/>
      <c r="L47" s="106"/>
      <c r="M47" s="54"/>
      <c r="N47" s="55"/>
      <c r="O47" s="55"/>
      <c r="P47" s="55"/>
      <c r="Q47" s="152"/>
    </row>
    <row r="48" spans="1:17" ht="18" customHeight="1">
      <c r="A48" s="15">
        <f t="shared" si="1"/>
      </c>
      <c r="B48" s="15">
        <v>2</v>
      </c>
      <c r="C48" s="83" t="s">
        <v>51</v>
      </c>
      <c r="D48" s="50"/>
      <c r="E48" s="51"/>
      <c r="F48" s="52"/>
      <c r="G48" s="53"/>
      <c r="H48" s="51"/>
      <c r="I48" s="52"/>
      <c r="J48" s="53"/>
      <c r="K48" s="51">
        <v>1.4</v>
      </c>
      <c r="L48" s="52"/>
      <c r="M48" s="54"/>
      <c r="N48" s="55"/>
      <c r="O48" s="128"/>
      <c r="P48" s="128"/>
      <c r="Q48" s="56"/>
    </row>
    <row r="49" spans="1:17" ht="36.75" customHeight="1">
      <c r="A49" s="15">
        <f t="shared" si="1"/>
      </c>
      <c r="B49" s="15">
        <v>2</v>
      </c>
      <c r="C49" s="1176" t="s">
        <v>427</v>
      </c>
      <c r="D49" s="50"/>
      <c r="E49" s="51"/>
      <c r="F49" s="52"/>
      <c r="G49" s="53"/>
      <c r="H49" s="51"/>
      <c r="I49" s="91"/>
      <c r="J49" s="53"/>
      <c r="K49" s="51">
        <v>1.8</v>
      </c>
      <c r="L49" s="91"/>
      <c r="M49" s="54"/>
      <c r="N49" s="55"/>
      <c r="O49" s="128"/>
      <c r="P49" s="128"/>
      <c r="Q49" s="56"/>
    </row>
    <row r="50" spans="1:17" ht="36.75" customHeight="1">
      <c r="A50" s="15">
        <f>IF(H50="","",IF(H50=K50,"0",IF(H50&gt;K50,"+","-")))</f>
      </c>
      <c r="B50" s="15">
        <v>2</v>
      </c>
      <c r="C50" s="1176" t="s">
        <v>428</v>
      </c>
      <c r="D50" s="50"/>
      <c r="E50" s="51"/>
      <c r="F50" s="52"/>
      <c r="G50" s="53"/>
      <c r="H50" s="51"/>
      <c r="I50" s="91"/>
      <c r="J50" s="53"/>
      <c r="K50" s="51">
        <v>1.6</v>
      </c>
      <c r="L50" s="91"/>
      <c r="M50" s="54"/>
      <c r="N50" s="55"/>
      <c r="O50" s="128"/>
      <c r="P50" s="128"/>
      <c r="Q50" s="56"/>
    </row>
    <row r="51" spans="1:17" ht="18" customHeight="1">
      <c r="A51" s="15">
        <f t="shared" si="1"/>
      </c>
      <c r="B51" s="15"/>
      <c r="C51" s="109" t="s">
        <v>52</v>
      </c>
      <c r="D51" s="92"/>
      <c r="E51" s="93"/>
      <c r="F51" s="153"/>
      <c r="G51" s="95"/>
      <c r="H51" s="93"/>
      <c r="I51" s="94"/>
      <c r="J51" s="95"/>
      <c r="K51" s="93">
        <v>1.3</v>
      </c>
      <c r="L51" s="94"/>
      <c r="M51" s="96"/>
      <c r="N51" s="97"/>
      <c r="O51" s="154"/>
      <c r="P51" s="154"/>
      <c r="Q51" s="98"/>
    </row>
    <row r="52" spans="1:17" ht="18" customHeight="1">
      <c r="A52" s="15" t="str">
        <f t="shared" si="1"/>
        <v>0</v>
      </c>
      <c r="B52" s="15"/>
      <c r="C52" s="1178" t="s">
        <v>54</v>
      </c>
      <c r="D52" s="53"/>
      <c r="E52" s="51"/>
      <c r="F52" s="84"/>
      <c r="G52" s="53"/>
      <c r="H52" s="51">
        <v>1.5</v>
      </c>
      <c r="I52" s="84" t="s">
        <v>436</v>
      </c>
      <c r="J52" s="53"/>
      <c r="K52" s="51">
        <v>1.5</v>
      </c>
      <c r="L52" s="84" t="s">
        <v>43</v>
      </c>
      <c r="M52" s="85">
        <v>41381</v>
      </c>
      <c r="N52" s="55">
        <v>41404</v>
      </c>
      <c r="O52" s="128">
        <v>41404</v>
      </c>
      <c r="P52" s="128" t="s">
        <v>456</v>
      </c>
      <c r="Q52" s="56">
        <v>1</v>
      </c>
    </row>
    <row r="53" spans="1:17" ht="18" customHeight="1">
      <c r="A53" s="15" t="str">
        <f t="shared" si="1"/>
        <v>0</v>
      </c>
      <c r="B53" s="15">
        <v>3</v>
      </c>
      <c r="C53" s="945" t="s">
        <v>55</v>
      </c>
      <c r="D53" s="50"/>
      <c r="E53" s="51"/>
      <c r="F53" s="84"/>
      <c r="G53" s="53"/>
      <c r="H53" s="51">
        <v>2</v>
      </c>
      <c r="I53" s="106" t="s">
        <v>436</v>
      </c>
      <c r="J53" s="53"/>
      <c r="K53" s="51">
        <v>2</v>
      </c>
      <c r="L53" s="106"/>
      <c r="M53" s="85" t="s">
        <v>456</v>
      </c>
      <c r="N53" s="55" t="s">
        <v>456</v>
      </c>
      <c r="O53" s="55" t="s">
        <v>456</v>
      </c>
      <c r="P53" s="55" t="s">
        <v>456</v>
      </c>
      <c r="Q53" s="56">
        <v>1</v>
      </c>
    </row>
    <row r="54" spans="1:17" ht="18" customHeight="1">
      <c r="A54" s="15" t="str">
        <f t="shared" si="1"/>
        <v>0</v>
      </c>
      <c r="B54" s="15">
        <v>3</v>
      </c>
      <c r="C54" s="945" t="s">
        <v>56</v>
      </c>
      <c r="D54" s="50"/>
      <c r="E54" s="51"/>
      <c r="F54" s="106"/>
      <c r="G54" s="53"/>
      <c r="H54" s="51">
        <v>1.3</v>
      </c>
      <c r="I54" s="106" t="s">
        <v>436</v>
      </c>
      <c r="J54" s="53"/>
      <c r="K54" s="51">
        <v>1.3</v>
      </c>
      <c r="L54" s="106"/>
      <c r="M54" s="159" t="s">
        <v>456</v>
      </c>
      <c r="N54" s="55" t="s">
        <v>456</v>
      </c>
      <c r="O54" s="55" t="s">
        <v>456</v>
      </c>
      <c r="P54" s="55" t="s">
        <v>456</v>
      </c>
      <c r="Q54" s="131">
        <v>1</v>
      </c>
    </row>
    <row r="55" spans="1:17" ht="18" customHeight="1">
      <c r="A55" s="15" t="str">
        <f t="shared" si="1"/>
        <v>0</v>
      </c>
      <c r="B55" s="15">
        <v>3</v>
      </c>
      <c r="C55" s="945" t="s">
        <v>429</v>
      </c>
      <c r="D55" s="50"/>
      <c r="E55" s="51"/>
      <c r="F55" s="126"/>
      <c r="G55" s="53">
        <v>709610</v>
      </c>
      <c r="H55" s="51">
        <v>1.9</v>
      </c>
      <c r="I55" s="160" t="s">
        <v>436</v>
      </c>
      <c r="J55" s="53">
        <v>704607</v>
      </c>
      <c r="K55" s="51">
        <v>1.9</v>
      </c>
      <c r="L55" s="160" t="s">
        <v>43</v>
      </c>
      <c r="M55" s="85">
        <v>41365</v>
      </c>
      <c r="N55" s="55">
        <v>41391</v>
      </c>
      <c r="O55" s="128">
        <v>41388</v>
      </c>
      <c r="P55" s="55">
        <v>41416</v>
      </c>
      <c r="Q55" s="56">
        <v>1</v>
      </c>
    </row>
    <row r="56" spans="1:17" ht="18" customHeight="1">
      <c r="A56" s="15" t="str">
        <f t="shared" si="1"/>
        <v>0</v>
      </c>
      <c r="B56" s="15"/>
      <c r="C56" s="1178" t="s">
        <v>57</v>
      </c>
      <c r="D56" s="50"/>
      <c r="E56" s="51"/>
      <c r="F56" s="84"/>
      <c r="G56" s="53"/>
      <c r="H56" s="51">
        <v>1.9</v>
      </c>
      <c r="I56" s="84" t="s">
        <v>436</v>
      </c>
      <c r="J56" s="53"/>
      <c r="K56" s="51">
        <v>1.9</v>
      </c>
      <c r="L56" s="160" t="s">
        <v>43</v>
      </c>
      <c r="M56" s="85" t="s">
        <v>456</v>
      </c>
      <c r="N56" s="161" t="s">
        <v>456</v>
      </c>
      <c r="O56" s="128" t="s">
        <v>456</v>
      </c>
      <c r="P56" s="128" t="s">
        <v>456</v>
      </c>
      <c r="Q56" s="56">
        <v>1</v>
      </c>
    </row>
    <row r="57" spans="1:17" ht="18" customHeight="1">
      <c r="A57" s="15" t="str">
        <f t="shared" si="1"/>
        <v>0</v>
      </c>
      <c r="B57" s="15"/>
      <c r="C57" s="1179" t="s">
        <v>214</v>
      </c>
      <c r="D57" s="115"/>
      <c r="E57" s="116"/>
      <c r="F57" s="117"/>
      <c r="G57" s="118"/>
      <c r="H57" s="116">
        <v>1.95</v>
      </c>
      <c r="I57" s="117" t="s">
        <v>436</v>
      </c>
      <c r="J57" s="118"/>
      <c r="K57" s="116">
        <v>1.95</v>
      </c>
      <c r="L57" s="163"/>
      <c r="M57" s="119" t="s">
        <v>456</v>
      </c>
      <c r="N57" s="164" t="s">
        <v>456</v>
      </c>
      <c r="O57" s="158" t="s">
        <v>456</v>
      </c>
      <c r="P57" s="158" t="s">
        <v>456</v>
      </c>
      <c r="Q57" s="121">
        <v>1</v>
      </c>
    </row>
    <row r="58" spans="1:17" ht="18" customHeight="1" thickBot="1">
      <c r="A58" s="15">
        <f t="shared" si="1"/>
      </c>
      <c r="B58" s="15">
        <v>3</v>
      </c>
      <c r="C58" s="952" t="s">
        <v>58</v>
      </c>
      <c r="D58" s="58"/>
      <c r="E58" s="59"/>
      <c r="F58" s="60"/>
      <c r="G58" s="61"/>
      <c r="H58" s="59"/>
      <c r="I58" s="60"/>
      <c r="J58" s="61"/>
      <c r="K58" s="59">
        <v>0</v>
      </c>
      <c r="L58" s="60"/>
      <c r="M58" s="122"/>
      <c r="N58" s="64"/>
      <c r="O58" s="166"/>
      <c r="P58" s="64"/>
      <c r="Q58" s="65"/>
    </row>
    <row r="59" spans="1:17" ht="36.75" customHeight="1" thickTop="1">
      <c r="A59" s="15" t="str">
        <f aca="true" t="shared" si="2" ref="A59:A119">IF(H59="","",IF(H59=K59,"0",IF(H59&gt;K59,"+","-")))</f>
        <v>-</v>
      </c>
      <c r="B59" s="15">
        <v>1</v>
      </c>
      <c r="C59" s="447" t="s">
        <v>425</v>
      </c>
      <c r="D59" s="76"/>
      <c r="E59" s="77">
        <v>1</v>
      </c>
      <c r="F59" s="1410" t="s">
        <v>690</v>
      </c>
      <c r="G59" s="79"/>
      <c r="H59" s="77">
        <v>0.65</v>
      </c>
      <c r="I59" s="1410" t="s">
        <v>691</v>
      </c>
      <c r="J59" s="79"/>
      <c r="K59" s="77">
        <v>1.3</v>
      </c>
      <c r="L59" s="167" t="s">
        <v>43</v>
      </c>
      <c r="M59" s="168">
        <v>41552</v>
      </c>
      <c r="N59" s="81">
        <v>41566</v>
      </c>
      <c r="O59" s="112">
        <v>41566</v>
      </c>
      <c r="P59" s="169"/>
      <c r="Q59" s="82">
        <v>1</v>
      </c>
    </row>
    <row r="60" spans="1:17" ht="36.75" customHeight="1">
      <c r="A60" s="15" t="str">
        <f>IF(H60="","",IF(H60=K60,"0",IF(H60&gt;K60,"+","-")))</f>
        <v>-</v>
      </c>
      <c r="B60" s="15">
        <v>1</v>
      </c>
      <c r="C60" s="447" t="s">
        <v>424</v>
      </c>
      <c r="D60" s="76"/>
      <c r="E60" s="77">
        <v>1</v>
      </c>
      <c r="F60" s="1410" t="s">
        <v>690</v>
      </c>
      <c r="G60" s="79"/>
      <c r="H60" s="77">
        <v>0.85</v>
      </c>
      <c r="I60" s="1410" t="s">
        <v>691</v>
      </c>
      <c r="J60" s="79"/>
      <c r="K60" s="77">
        <v>1.4</v>
      </c>
      <c r="L60" s="167"/>
      <c r="M60" s="168">
        <v>41552</v>
      </c>
      <c r="N60" s="81">
        <v>41566</v>
      </c>
      <c r="O60" s="112">
        <v>41566</v>
      </c>
      <c r="P60" s="169"/>
      <c r="Q60" s="82">
        <v>1</v>
      </c>
    </row>
    <row r="61" spans="1:17" ht="36.75" customHeight="1">
      <c r="A61" s="15" t="str">
        <f>IF(H61="","",IF(H61=K61,"0",IF(H61&gt;K61,"+","-")))</f>
        <v>-</v>
      </c>
      <c r="B61" s="15">
        <v>1</v>
      </c>
      <c r="C61" s="447" t="s">
        <v>426</v>
      </c>
      <c r="D61" s="76"/>
      <c r="E61" s="77">
        <v>1</v>
      </c>
      <c r="F61" s="1410" t="s">
        <v>690</v>
      </c>
      <c r="G61" s="79"/>
      <c r="H61" s="77">
        <v>0.85</v>
      </c>
      <c r="I61" s="1410" t="s">
        <v>691</v>
      </c>
      <c r="J61" s="79"/>
      <c r="K61" s="77">
        <v>1.4</v>
      </c>
      <c r="L61" s="167"/>
      <c r="M61" s="168">
        <v>41552</v>
      </c>
      <c r="N61" s="81">
        <v>41566</v>
      </c>
      <c r="O61" s="112">
        <v>41566</v>
      </c>
      <c r="P61" s="169"/>
      <c r="Q61" s="82">
        <v>1</v>
      </c>
    </row>
    <row r="62" spans="1:17" ht="18" customHeight="1">
      <c r="A62" s="15" t="str">
        <f t="shared" si="2"/>
        <v>-</v>
      </c>
      <c r="B62" s="15">
        <v>1</v>
      </c>
      <c r="C62" s="170" t="s">
        <v>59</v>
      </c>
      <c r="D62" s="50"/>
      <c r="E62" s="51">
        <v>1.8</v>
      </c>
      <c r="F62" s="52"/>
      <c r="G62" s="53"/>
      <c r="H62" s="51">
        <v>1.6</v>
      </c>
      <c r="I62" s="52"/>
      <c r="J62" s="53"/>
      <c r="K62" s="51">
        <v>1.75</v>
      </c>
      <c r="L62" s="52"/>
      <c r="M62" s="54">
        <v>41563</v>
      </c>
      <c r="N62" s="55">
        <v>41583</v>
      </c>
      <c r="O62" s="128">
        <v>41583</v>
      </c>
      <c r="P62" s="128"/>
      <c r="Q62" s="56">
        <v>1</v>
      </c>
    </row>
    <row r="63" spans="1:17" ht="18" customHeight="1">
      <c r="A63" s="15" t="str">
        <f t="shared" si="2"/>
        <v>0</v>
      </c>
      <c r="B63" s="15">
        <v>1</v>
      </c>
      <c r="C63" s="83" t="s">
        <v>60</v>
      </c>
      <c r="D63" s="50"/>
      <c r="E63" s="51">
        <v>2</v>
      </c>
      <c r="F63" s="52"/>
      <c r="G63" s="53"/>
      <c r="H63" s="51">
        <v>1.5</v>
      </c>
      <c r="I63" s="52"/>
      <c r="J63" s="53"/>
      <c r="K63" s="51">
        <v>1.5</v>
      </c>
      <c r="L63" s="52"/>
      <c r="M63" s="54">
        <v>41549</v>
      </c>
      <c r="N63" s="55">
        <v>41583</v>
      </c>
      <c r="O63" s="128">
        <v>41583</v>
      </c>
      <c r="P63" s="128"/>
      <c r="Q63" s="56">
        <v>1</v>
      </c>
    </row>
    <row r="64" spans="1:17" ht="18" customHeight="1">
      <c r="A64" s="15" t="str">
        <f t="shared" si="2"/>
        <v>0</v>
      </c>
      <c r="B64" s="15">
        <v>1</v>
      </c>
      <c r="C64" s="109" t="s">
        <v>61</v>
      </c>
      <c r="D64" s="92"/>
      <c r="E64" s="93">
        <v>2</v>
      </c>
      <c r="F64" s="94"/>
      <c r="G64" s="95"/>
      <c r="H64" s="93">
        <v>1.88</v>
      </c>
      <c r="I64" s="94"/>
      <c r="J64" s="95"/>
      <c r="K64" s="93">
        <v>1.88</v>
      </c>
      <c r="L64" s="94"/>
      <c r="M64" s="96">
        <v>41568</v>
      </c>
      <c r="N64" s="97">
        <v>41585</v>
      </c>
      <c r="O64" s="154">
        <v>41585</v>
      </c>
      <c r="P64" s="154"/>
      <c r="Q64" s="98">
        <v>1</v>
      </c>
    </row>
    <row r="65" spans="1:17" ht="18" customHeight="1">
      <c r="A65" s="15">
        <f t="shared" si="2"/>
      </c>
      <c r="B65" s="15">
        <v>2</v>
      </c>
      <c r="C65" s="46" t="s">
        <v>62</v>
      </c>
      <c r="D65" s="47"/>
      <c r="E65" s="39"/>
      <c r="F65" s="48"/>
      <c r="G65" s="100"/>
      <c r="H65" s="39"/>
      <c r="I65" s="48"/>
      <c r="J65" s="100"/>
      <c r="K65" s="39"/>
      <c r="L65" s="48"/>
      <c r="M65" s="171"/>
      <c r="N65" s="43"/>
      <c r="O65" s="138"/>
      <c r="P65" s="138"/>
      <c r="Q65" s="44"/>
    </row>
    <row r="66" spans="1:17" ht="18" customHeight="1">
      <c r="A66" s="15">
        <f t="shared" si="2"/>
      </c>
      <c r="B66" s="15">
        <v>2</v>
      </c>
      <c r="C66" s="83" t="s">
        <v>63</v>
      </c>
      <c r="D66" s="50"/>
      <c r="E66" s="51"/>
      <c r="F66" s="52"/>
      <c r="G66" s="53"/>
      <c r="H66" s="51"/>
      <c r="I66" s="52"/>
      <c r="J66" s="53"/>
      <c r="K66" s="51"/>
      <c r="L66" s="52"/>
      <c r="M66" s="54"/>
      <c r="N66" s="55"/>
      <c r="O66" s="128"/>
      <c r="P66" s="128"/>
      <c r="Q66" s="56"/>
    </row>
    <row r="67" spans="1:17" ht="18" customHeight="1">
      <c r="A67" s="15">
        <f t="shared" si="2"/>
      </c>
      <c r="B67" s="15">
        <v>2</v>
      </c>
      <c r="C67" s="49" t="s">
        <v>64</v>
      </c>
      <c r="D67" s="50"/>
      <c r="E67" s="51"/>
      <c r="F67" s="52"/>
      <c r="G67" s="53"/>
      <c r="H67" s="51"/>
      <c r="I67" s="91"/>
      <c r="J67" s="53"/>
      <c r="K67" s="51">
        <v>1.8</v>
      </c>
      <c r="L67" s="52" t="s">
        <v>413</v>
      </c>
      <c r="M67" s="54"/>
      <c r="N67" s="55"/>
      <c r="O67" s="128"/>
      <c r="P67" s="128"/>
      <c r="Q67" s="56"/>
    </row>
    <row r="68" spans="1:17" ht="18" customHeight="1">
      <c r="A68" s="15">
        <f t="shared" si="2"/>
      </c>
      <c r="B68" s="15">
        <v>2</v>
      </c>
      <c r="C68" s="114" t="s">
        <v>65</v>
      </c>
      <c r="D68" s="115"/>
      <c r="E68" s="116">
        <v>1.95</v>
      </c>
      <c r="F68" s="156"/>
      <c r="G68" s="118"/>
      <c r="H68" s="116"/>
      <c r="I68" s="155"/>
      <c r="J68" s="118"/>
      <c r="K68" s="116">
        <v>1.7</v>
      </c>
      <c r="L68" s="155"/>
      <c r="M68" s="157">
        <v>41579</v>
      </c>
      <c r="N68" s="120">
        <v>41603</v>
      </c>
      <c r="O68" s="158"/>
      <c r="P68" s="158"/>
      <c r="Q68" s="121"/>
    </row>
    <row r="69" spans="1:17" ht="18" customHeight="1">
      <c r="A69" s="15">
        <f t="shared" si="2"/>
      </c>
      <c r="B69" s="15"/>
      <c r="C69" s="83" t="s">
        <v>66</v>
      </c>
      <c r="D69" s="50"/>
      <c r="E69" s="51"/>
      <c r="F69" s="52"/>
      <c r="G69" s="53"/>
      <c r="H69" s="51"/>
      <c r="I69" s="52"/>
      <c r="J69" s="53"/>
      <c r="K69" s="51"/>
      <c r="L69" s="52"/>
      <c r="M69" s="54"/>
      <c r="N69" s="55"/>
      <c r="O69" s="128"/>
      <c r="P69" s="128"/>
      <c r="Q69" s="56"/>
    </row>
    <row r="70" spans="1:17" ht="18" customHeight="1">
      <c r="A70" s="15">
        <f t="shared" si="2"/>
      </c>
      <c r="B70" s="15"/>
      <c r="C70" s="83" t="s">
        <v>67</v>
      </c>
      <c r="D70" s="50"/>
      <c r="E70" s="51"/>
      <c r="F70" s="52"/>
      <c r="G70" s="53"/>
      <c r="H70" s="51"/>
      <c r="I70" s="172"/>
      <c r="J70" s="53"/>
      <c r="K70" s="51">
        <v>2</v>
      </c>
      <c r="L70" s="172"/>
      <c r="M70" s="173"/>
      <c r="N70" s="55"/>
      <c r="O70" s="128"/>
      <c r="P70" s="128"/>
      <c r="Q70" s="131"/>
    </row>
    <row r="71" spans="1:17" ht="18" customHeight="1">
      <c r="A71" s="15">
        <f t="shared" si="2"/>
      </c>
      <c r="B71" s="15"/>
      <c r="C71" s="83" t="s">
        <v>68</v>
      </c>
      <c r="D71" s="50"/>
      <c r="E71" s="51"/>
      <c r="F71" s="52"/>
      <c r="G71" s="53"/>
      <c r="H71" s="51"/>
      <c r="I71" s="91"/>
      <c r="J71" s="53"/>
      <c r="K71" s="51"/>
      <c r="L71" s="91"/>
      <c r="M71" s="174"/>
      <c r="N71" s="55"/>
      <c r="O71" s="128"/>
      <c r="P71" s="128"/>
      <c r="Q71" s="56"/>
    </row>
    <row r="72" spans="1:17" ht="18" customHeight="1">
      <c r="A72" s="15">
        <f t="shared" si="2"/>
      </c>
      <c r="B72" s="15"/>
      <c r="C72" s="83" t="s">
        <v>69</v>
      </c>
      <c r="D72" s="50"/>
      <c r="E72" s="51"/>
      <c r="F72" s="52"/>
      <c r="G72" s="53"/>
      <c r="H72" s="51"/>
      <c r="I72" s="52"/>
      <c r="J72" s="53"/>
      <c r="K72" s="51">
        <v>1.7</v>
      </c>
      <c r="L72" s="52"/>
      <c r="M72" s="54"/>
      <c r="N72" s="55"/>
      <c r="O72" s="128"/>
      <c r="P72" s="128"/>
      <c r="Q72" s="56"/>
    </row>
    <row r="73" spans="1:17" ht="18" customHeight="1">
      <c r="A73" s="15">
        <f t="shared" si="2"/>
      </c>
      <c r="B73" s="15"/>
      <c r="C73" s="83" t="s">
        <v>70</v>
      </c>
      <c r="D73" s="50"/>
      <c r="E73" s="51"/>
      <c r="F73" s="52"/>
      <c r="G73" s="53"/>
      <c r="H73" s="51"/>
      <c r="I73" s="52"/>
      <c r="J73" s="53"/>
      <c r="K73" s="51"/>
      <c r="L73" s="52"/>
      <c r="M73" s="54"/>
      <c r="N73" s="55"/>
      <c r="O73" s="128"/>
      <c r="P73" s="128"/>
      <c r="Q73" s="56"/>
    </row>
    <row r="74" spans="1:17" ht="18" customHeight="1">
      <c r="A74" s="15">
        <f>IF(H74="","",IF(H74=K74,"0",IF(H74&gt;K74,"+","-")))</f>
      </c>
      <c r="B74" s="15"/>
      <c r="C74" s="49" t="s">
        <v>430</v>
      </c>
      <c r="D74" s="50"/>
      <c r="E74" s="51"/>
      <c r="F74" s="52"/>
      <c r="G74" s="53"/>
      <c r="H74" s="51"/>
      <c r="I74" s="91"/>
      <c r="J74" s="53"/>
      <c r="K74" s="51"/>
      <c r="L74" s="52"/>
      <c r="M74" s="1167"/>
      <c r="N74" s="55"/>
      <c r="O74" s="128"/>
      <c r="P74" s="128"/>
      <c r="Q74" s="56"/>
    </row>
    <row r="75" spans="1:17" ht="18" customHeight="1">
      <c r="A75" s="15">
        <f t="shared" si="2"/>
      </c>
      <c r="B75" s="15"/>
      <c r="C75" s="49" t="s">
        <v>71</v>
      </c>
      <c r="D75" s="50"/>
      <c r="E75" s="51"/>
      <c r="F75" s="52"/>
      <c r="G75" s="53"/>
      <c r="H75" s="51"/>
      <c r="I75" s="91"/>
      <c r="J75" s="53"/>
      <c r="K75" s="51">
        <v>2</v>
      </c>
      <c r="L75" s="52" t="s">
        <v>392</v>
      </c>
      <c r="M75" s="1167"/>
      <c r="N75" s="55"/>
      <c r="O75" s="128"/>
      <c r="P75" s="128"/>
      <c r="Q75" s="56"/>
    </row>
    <row r="76" spans="1:17" ht="18" customHeight="1">
      <c r="A76" s="15">
        <f t="shared" si="2"/>
      </c>
      <c r="B76" s="15"/>
      <c r="C76" s="109" t="s">
        <v>72</v>
      </c>
      <c r="D76" s="92"/>
      <c r="E76" s="93">
        <v>2</v>
      </c>
      <c r="F76" s="134"/>
      <c r="G76" s="95"/>
      <c r="H76" s="93"/>
      <c r="I76" s="134"/>
      <c r="J76" s="95"/>
      <c r="K76" s="93">
        <v>1.6</v>
      </c>
      <c r="L76" s="134"/>
      <c r="M76" s="135">
        <v>41592</v>
      </c>
      <c r="N76" s="97" t="s">
        <v>765</v>
      </c>
      <c r="O76" s="154"/>
      <c r="P76" s="154"/>
      <c r="Q76" s="98"/>
    </row>
    <row r="77" spans="1:17" ht="18" customHeight="1">
      <c r="A77" s="15" t="str">
        <f t="shared" si="2"/>
        <v>-</v>
      </c>
      <c r="B77" s="15"/>
      <c r="C77" s="83" t="s">
        <v>73</v>
      </c>
      <c r="D77" s="50"/>
      <c r="E77" s="51"/>
      <c r="F77" s="84"/>
      <c r="G77" s="53"/>
      <c r="H77" s="51">
        <v>2</v>
      </c>
      <c r="I77" s="84"/>
      <c r="J77" s="53"/>
      <c r="K77" s="51">
        <v>2.05</v>
      </c>
      <c r="L77" s="84"/>
      <c r="M77" s="85" t="s">
        <v>765</v>
      </c>
      <c r="N77" s="55" t="s">
        <v>765</v>
      </c>
      <c r="O77" s="128" t="s">
        <v>765</v>
      </c>
      <c r="P77" s="128"/>
      <c r="Q77" s="56">
        <v>1</v>
      </c>
    </row>
    <row r="78" spans="1:17" ht="18" customHeight="1" thickBot="1">
      <c r="A78" s="15">
        <f t="shared" si="2"/>
      </c>
      <c r="B78" s="15"/>
      <c r="C78" s="165" t="s">
        <v>74</v>
      </c>
      <c r="D78" s="58"/>
      <c r="E78" s="59"/>
      <c r="F78" s="60"/>
      <c r="G78" s="61"/>
      <c r="H78" s="59"/>
      <c r="I78" s="60"/>
      <c r="J78" s="61"/>
      <c r="K78" s="59">
        <v>1.9</v>
      </c>
      <c r="L78" s="60"/>
      <c r="M78" s="122"/>
      <c r="N78" s="64"/>
      <c r="O78" s="166"/>
      <c r="P78" s="166"/>
      <c r="Q78" s="176"/>
    </row>
    <row r="79" spans="1:17" ht="18" customHeight="1" thickTop="1">
      <c r="A79" s="15" t="str">
        <f t="shared" si="2"/>
        <v>-</v>
      </c>
      <c r="B79" s="15">
        <v>1</v>
      </c>
      <c r="C79" s="66" t="s">
        <v>75</v>
      </c>
      <c r="D79" s="67"/>
      <c r="E79" s="68">
        <v>3</v>
      </c>
      <c r="F79" s="177"/>
      <c r="G79" s="70">
        <v>675920</v>
      </c>
      <c r="H79" s="68">
        <v>2.3</v>
      </c>
      <c r="I79" s="178"/>
      <c r="J79" s="70">
        <v>719389</v>
      </c>
      <c r="K79" s="68">
        <v>2.43</v>
      </c>
      <c r="L79" s="178"/>
      <c r="M79" s="179">
        <v>41568</v>
      </c>
      <c r="N79" s="72">
        <v>41583</v>
      </c>
      <c r="O79" s="125">
        <v>41583</v>
      </c>
      <c r="P79" s="125"/>
      <c r="Q79" s="73">
        <v>1</v>
      </c>
    </row>
    <row r="80" spans="1:17" ht="18" customHeight="1">
      <c r="A80" s="15" t="str">
        <f t="shared" si="2"/>
        <v>-</v>
      </c>
      <c r="B80" s="15">
        <v>1</v>
      </c>
      <c r="C80" s="83" t="s">
        <v>77</v>
      </c>
      <c r="D80" s="50"/>
      <c r="E80" s="51">
        <v>3</v>
      </c>
      <c r="F80" s="52"/>
      <c r="G80" s="53">
        <v>340691</v>
      </c>
      <c r="H80" s="51">
        <v>0.9</v>
      </c>
      <c r="I80" s="91" t="s">
        <v>730</v>
      </c>
      <c r="J80" s="53">
        <v>526767</v>
      </c>
      <c r="K80" s="51">
        <v>1.53</v>
      </c>
      <c r="L80" s="52"/>
      <c r="M80" s="180">
        <v>41566</v>
      </c>
      <c r="N80" s="128">
        <v>41583</v>
      </c>
      <c r="O80" s="128">
        <v>41583</v>
      </c>
      <c r="P80" s="181"/>
      <c r="Q80" s="113">
        <v>1</v>
      </c>
    </row>
    <row r="81" spans="1:17" ht="18" customHeight="1">
      <c r="A81" s="15" t="str">
        <f t="shared" si="2"/>
        <v>0</v>
      </c>
      <c r="B81" s="15">
        <v>1</v>
      </c>
      <c r="C81" s="83" t="s">
        <v>79</v>
      </c>
      <c r="D81" s="50"/>
      <c r="E81" s="51">
        <v>2.5</v>
      </c>
      <c r="F81" s="52"/>
      <c r="G81" s="53">
        <v>639880</v>
      </c>
      <c r="H81" s="132">
        <v>2.017</v>
      </c>
      <c r="I81" s="182"/>
      <c r="J81" s="53">
        <v>644504</v>
      </c>
      <c r="K81" s="132">
        <v>2.017</v>
      </c>
      <c r="L81" s="182"/>
      <c r="M81" s="89">
        <v>41568</v>
      </c>
      <c r="N81" s="55">
        <v>41583</v>
      </c>
      <c r="O81" s="55">
        <v>41583</v>
      </c>
      <c r="P81" s="128"/>
      <c r="Q81" s="113">
        <v>1</v>
      </c>
    </row>
    <row r="82" spans="1:17" ht="18" customHeight="1">
      <c r="A82" s="15" t="str">
        <f t="shared" si="2"/>
        <v>0</v>
      </c>
      <c r="B82" s="15">
        <v>1</v>
      </c>
      <c r="C82" s="83" t="s">
        <v>80</v>
      </c>
      <c r="D82" s="50"/>
      <c r="E82" s="51">
        <v>2.5</v>
      </c>
      <c r="F82" s="52"/>
      <c r="G82" s="183">
        <v>681402</v>
      </c>
      <c r="H82" s="184">
        <v>2</v>
      </c>
      <c r="I82" s="1159" t="s">
        <v>435</v>
      </c>
      <c r="J82" s="183">
        <v>674357</v>
      </c>
      <c r="K82" s="184">
        <v>2</v>
      </c>
      <c r="L82" s="1159" t="s">
        <v>435</v>
      </c>
      <c r="M82" s="180">
        <v>41562</v>
      </c>
      <c r="N82" s="128">
        <v>41579</v>
      </c>
      <c r="O82" s="128">
        <v>41579</v>
      </c>
      <c r="P82" s="128"/>
      <c r="Q82" s="113">
        <v>1</v>
      </c>
    </row>
    <row r="83" spans="1:17" ht="18" customHeight="1">
      <c r="A83" s="15" t="str">
        <f t="shared" si="2"/>
        <v>0</v>
      </c>
      <c r="B83" s="15">
        <v>1</v>
      </c>
      <c r="C83" s="83" t="s">
        <v>81</v>
      </c>
      <c r="D83" s="50"/>
      <c r="E83" s="51">
        <v>2.5</v>
      </c>
      <c r="F83" s="52"/>
      <c r="G83" s="53">
        <v>713407</v>
      </c>
      <c r="H83" s="51">
        <v>2.2</v>
      </c>
      <c r="I83" s="185"/>
      <c r="J83" s="53">
        <v>720913</v>
      </c>
      <c r="K83" s="51">
        <v>2.2</v>
      </c>
      <c r="L83" s="185" t="s">
        <v>439</v>
      </c>
      <c r="M83" s="186">
        <v>41563</v>
      </c>
      <c r="N83" s="128">
        <v>41579</v>
      </c>
      <c r="O83" s="55">
        <v>41579</v>
      </c>
      <c r="P83" s="128"/>
      <c r="Q83" s="113">
        <v>1</v>
      </c>
    </row>
    <row r="84" spans="1:17" ht="18" customHeight="1">
      <c r="A84" s="15">
        <f t="shared" si="2"/>
      </c>
      <c r="B84" s="15">
        <v>1</v>
      </c>
      <c r="C84" s="83" t="s">
        <v>82</v>
      </c>
      <c r="D84" s="50"/>
      <c r="E84" s="51"/>
      <c r="F84" s="52"/>
      <c r="G84" s="53"/>
      <c r="H84" s="51"/>
      <c r="I84" s="52"/>
      <c r="J84" s="53"/>
      <c r="K84" s="51">
        <v>2.2</v>
      </c>
      <c r="L84" s="52"/>
      <c r="M84" s="180"/>
      <c r="N84" s="128"/>
      <c r="O84" s="128"/>
      <c r="P84" s="128"/>
      <c r="Q84" s="113"/>
    </row>
    <row r="85" spans="1:17" ht="18" customHeight="1">
      <c r="A85" s="15" t="str">
        <f t="shared" si="2"/>
        <v>-</v>
      </c>
      <c r="B85" s="15">
        <v>1</v>
      </c>
      <c r="C85" s="83" t="s">
        <v>84</v>
      </c>
      <c r="D85" s="50"/>
      <c r="E85" s="51">
        <v>2.5</v>
      </c>
      <c r="F85" s="52"/>
      <c r="G85" s="53">
        <v>490168</v>
      </c>
      <c r="H85" s="51">
        <v>1.7</v>
      </c>
      <c r="I85" s="182"/>
      <c r="J85" s="53">
        <v>517474</v>
      </c>
      <c r="K85" s="51">
        <v>1.8</v>
      </c>
      <c r="L85" s="1189" t="s">
        <v>435</v>
      </c>
      <c r="M85" s="180">
        <v>41556</v>
      </c>
      <c r="N85" s="128">
        <v>41589</v>
      </c>
      <c r="O85" s="128">
        <v>41583</v>
      </c>
      <c r="P85" s="128"/>
      <c r="Q85" s="113">
        <v>1</v>
      </c>
    </row>
    <row r="86" spans="1:17" ht="18" customHeight="1">
      <c r="A86" s="15" t="str">
        <f t="shared" si="2"/>
        <v>+</v>
      </c>
      <c r="B86" s="15">
        <v>1</v>
      </c>
      <c r="C86" s="83" t="s">
        <v>85</v>
      </c>
      <c r="D86" s="50"/>
      <c r="E86" s="51">
        <v>2</v>
      </c>
      <c r="F86" s="52"/>
      <c r="G86" s="53">
        <v>337113</v>
      </c>
      <c r="H86" s="132">
        <v>1.087</v>
      </c>
      <c r="I86" s="182"/>
      <c r="J86" s="53">
        <v>322245</v>
      </c>
      <c r="K86" s="132">
        <v>1.049</v>
      </c>
      <c r="L86" s="182"/>
      <c r="M86" s="180">
        <v>41568</v>
      </c>
      <c r="N86" s="128">
        <v>41583</v>
      </c>
      <c r="O86" s="128">
        <v>41583</v>
      </c>
      <c r="P86" s="128"/>
      <c r="Q86" s="113">
        <v>1</v>
      </c>
    </row>
    <row r="87" spans="1:17" ht="18" customHeight="1">
      <c r="A87" s="15" t="str">
        <f t="shared" si="2"/>
        <v>0</v>
      </c>
      <c r="B87" s="15">
        <v>1</v>
      </c>
      <c r="C87" s="83" t="s">
        <v>86</v>
      </c>
      <c r="D87" s="50"/>
      <c r="E87" s="51">
        <v>2.3</v>
      </c>
      <c r="F87" s="52"/>
      <c r="G87" s="53">
        <v>483786</v>
      </c>
      <c r="H87" s="51">
        <v>1.8</v>
      </c>
      <c r="I87" s="52"/>
      <c r="J87" s="53">
        <v>479114</v>
      </c>
      <c r="K87" s="51">
        <v>1.8</v>
      </c>
      <c r="L87" s="52"/>
      <c r="M87" s="180">
        <v>41572</v>
      </c>
      <c r="N87" s="128">
        <v>41583</v>
      </c>
      <c r="O87" s="55">
        <v>41583</v>
      </c>
      <c r="P87" s="1168"/>
      <c r="Q87" s="113">
        <v>1</v>
      </c>
    </row>
    <row r="88" spans="1:17" ht="18" customHeight="1">
      <c r="A88" s="15" t="str">
        <f t="shared" si="2"/>
        <v>-</v>
      </c>
      <c r="B88" s="15">
        <v>1</v>
      </c>
      <c r="C88" s="109" t="s">
        <v>88</v>
      </c>
      <c r="D88" s="92"/>
      <c r="E88" s="93">
        <v>1.2</v>
      </c>
      <c r="F88" s="134"/>
      <c r="G88" s="95"/>
      <c r="H88" s="93">
        <v>0.1</v>
      </c>
      <c r="I88" s="188"/>
      <c r="J88" s="95"/>
      <c r="K88" s="93">
        <v>0.2</v>
      </c>
      <c r="L88" s="188"/>
      <c r="M88" s="189">
        <v>41577</v>
      </c>
      <c r="N88" s="154">
        <v>41590</v>
      </c>
      <c r="O88" s="154">
        <v>41590</v>
      </c>
      <c r="P88" s="1169"/>
      <c r="Q88" s="190">
        <v>1</v>
      </c>
    </row>
    <row r="89" spans="1:17" ht="18" customHeight="1">
      <c r="A89" s="15" t="str">
        <f t="shared" si="2"/>
        <v>+</v>
      </c>
      <c r="B89" s="15">
        <v>2</v>
      </c>
      <c r="C89" s="953" t="s">
        <v>375</v>
      </c>
      <c r="D89" s="1098"/>
      <c r="E89" s="1099">
        <v>2.35</v>
      </c>
      <c r="F89" s="1100"/>
      <c r="G89" s="191"/>
      <c r="H89" s="1099">
        <v>1.55</v>
      </c>
      <c r="I89" s="1097"/>
      <c r="J89" s="191">
        <v>499843</v>
      </c>
      <c r="K89" s="1099">
        <v>1.5</v>
      </c>
      <c r="L89" s="1097"/>
      <c r="M89" s="192">
        <v>41556</v>
      </c>
      <c r="N89" s="1101">
        <v>41578</v>
      </c>
      <c r="O89" s="1101">
        <v>41578</v>
      </c>
      <c r="P89" s="1101"/>
      <c r="Q89" s="1102">
        <v>1</v>
      </c>
    </row>
    <row r="90" spans="1:17" ht="18" customHeight="1">
      <c r="A90" s="15" t="str">
        <f>IF(H90="","",IF(H90=K90,"0",IF(H90&gt;K90,"+","-")))</f>
        <v>-</v>
      </c>
      <c r="B90" s="15">
        <v>2</v>
      </c>
      <c r="C90" s="945" t="s">
        <v>89</v>
      </c>
      <c r="D90" s="50"/>
      <c r="E90" s="51">
        <v>3</v>
      </c>
      <c r="F90" s="193"/>
      <c r="G90" s="53"/>
      <c r="H90" s="51">
        <v>1.75</v>
      </c>
      <c r="I90" s="127"/>
      <c r="J90" s="53"/>
      <c r="K90" s="51">
        <v>2.2</v>
      </c>
      <c r="L90" s="127"/>
      <c r="M90" s="194">
        <v>41572</v>
      </c>
      <c r="N90" s="128">
        <v>41583</v>
      </c>
      <c r="O90" s="128">
        <v>41583</v>
      </c>
      <c r="P90" s="1168"/>
      <c r="Q90" s="113">
        <v>1</v>
      </c>
    </row>
    <row r="91" spans="1:17" ht="18" customHeight="1">
      <c r="A91" s="15" t="str">
        <f>IF(H91="","",IF(H91=K91,"0",IF(H91&gt;K91,"+","-")))</f>
        <v>0</v>
      </c>
      <c r="B91" s="15">
        <v>2</v>
      </c>
      <c r="C91" s="945" t="s">
        <v>613</v>
      </c>
      <c r="D91" s="50"/>
      <c r="E91" s="51">
        <v>2.6</v>
      </c>
      <c r="F91" s="193"/>
      <c r="G91" s="53">
        <v>769397</v>
      </c>
      <c r="H91" s="51">
        <v>2.2</v>
      </c>
      <c r="I91" s="127"/>
      <c r="J91" s="53">
        <v>764013</v>
      </c>
      <c r="K91" s="51">
        <v>2.2</v>
      </c>
      <c r="L91" s="127"/>
      <c r="M91" s="194">
        <v>41569</v>
      </c>
      <c r="N91" s="128">
        <v>41583</v>
      </c>
      <c r="O91" s="128">
        <v>41583</v>
      </c>
      <c r="P91" s="1168"/>
      <c r="Q91" s="113">
        <v>1</v>
      </c>
    </row>
    <row r="92" spans="1:17" ht="18" customHeight="1">
      <c r="A92" s="15" t="str">
        <f>IF(H92="","",IF(H92=K92,"0",IF(H92&gt;K92,"+","-")))</f>
        <v>0</v>
      </c>
      <c r="B92" s="15"/>
      <c r="C92" s="1180" t="s">
        <v>382</v>
      </c>
      <c r="D92" s="115"/>
      <c r="E92" s="116">
        <v>2.6</v>
      </c>
      <c r="F92" s="195"/>
      <c r="G92" s="118">
        <v>769397</v>
      </c>
      <c r="H92" s="116">
        <v>2.2</v>
      </c>
      <c r="I92" s="1124"/>
      <c r="J92" s="118">
        <v>764013</v>
      </c>
      <c r="K92" s="116">
        <v>2.2</v>
      </c>
      <c r="L92" s="1124"/>
      <c r="M92" s="196">
        <v>41569</v>
      </c>
      <c r="N92" s="158">
        <v>41583</v>
      </c>
      <c r="O92" s="158">
        <v>41583</v>
      </c>
      <c r="P92" s="158"/>
      <c r="Q92" s="197">
        <v>1</v>
      </c>
    </row>
    <row r="93" spans="1:17" ht="18" customHeight="1">
      <c r="A93" s="15" t="str">
        <f>IF(H93="","",IF(H93=K93,"0",IF(H93&gt;K93,"+","-")))</f>
        <v>0</v>
      </c>
      <c r="B93" s="15"/>
      <c r="C93" s="945" t="s">
        <v>376</v>
      </c>
      <c r="D93" s="115"/>
      <c r="E93" s="116">
        <v>2.6</v>
      </c>
      <c r="F93" s="195"/>
      <c r="G93" s="118">
        <v>769397</v>
      </c>
      <c r="H93" s="116">
        <v>2.2</v>
      </c>
      <c r="I93" s="156"/>
      <c r="J93" s="118">
        <v>764013</v>
      </c>
      <c r="K93" s="116">
        <v>2.2</v>
      </c>
      <c r="L93" s="156"/>
      <c r="M93" s="196">
        <v>41569</v>
      </c>
      <c r="N93" s="158">
        <v>41583</v>
      </c>
      <c r="O93" s="158">
        <v>41583</v>
      </c>
      <c r="P93" s="1170"/>
      <c r="Q93" s="197">
        <v>1</v>
      </c>
    </row>
    <row r="94" spans="1:17" ht="18" customHeight="1">
      <c r="A94" s="15">
        <f t="shared" si="2"/>
      </c>
      <c r="B94" s="15"/>
      <c r="C94" s="1180" t="s">
        <v>91</v>
      </c>
      <c r="D94" s="115"/>
      <c r="E94" s="116"/>
      <c r="F94" s="195"/>
      <c r="G94" s="118"/>
      <c r="H94" s="116"/>
      <c r="I94" s="156"/>
      <c r="J94" s="118"/>
      <c r="K94" s="116"/>
      <c r="L94" s="156"/>
      <c r="M94" s="196"/>
      <c r="N94" s="158"/>
      <c r="O94" s="158"/>
      <c r="P94" s="158"/>
      <c r="Q94" s="197"/>
    </row>
    <row r="95" spans="1:17" ht="18" customHeight="1">
      <c r="A95" s="15">
        <f t="shared" si="2"/>
      </c>
      <c r="B95" s="15"/>
      <c r="C95" s="1180" t="s">
        <v>92</v>
      </c>
      <c r="D95" s="115"/>
      <c r="E95" s="116"/>
      <c r="F95" s="195"/>
      <c r="G95" s="118"/>
      <c r="H95" s="116"/>
      <c r="I95" s="1124"/>
      <c r="J95" s="118"/>
      <c r="K95" s="116">
        <v>2.7</v>
      </c>
      <c r="L95" s="1175"/>
      <c r="M95" s="1171"/>
      <c r="N95" s="1170"/>
      <c r="O95" s="1170"/>
      <c r="P95" s="158"/>
      <c r="Q95" s="197"/>
    </row>
    <row r="96" spans="1:17" ht="18" customHeight="1">
      <c r="A96" s="15">
        <f t="shared" si="2"/>
      </c>
      <c r="B96" s="15"/>
      <c r="C96" s="935" t="s">
        <v>93</v>
      </c>
      <c r="D96" s="92"/>
      <c r="E96" s="93"/>
      <c r="F96" s="198"/>
      <c r="G96" s="95"/>
      <c r="H96" s="93"/>
      <c r="I96" s="94"/>
      <c r="J96" s="95"/>
      <c r="K96" s="93"/>
      <c r="L96" s="94"/>
      <c r="M96" s="199"/>
      <c r="N96" s="154"/>
      <c r="O96" s="154"/>
      <c r="P96" s="154"/>
      <c r="Q96" s="190"/>
    </row>
    <row r="97" spans="1:17" ht="18" customHeight="1">
      <c r="A97" s="15">
        <f t="shared" si="2"/>
      </c>
      <c r="B97" s="15">
        <v>3</v>
      </c>
      <c r="C97" s="1181" t="s">
        <v>94</v>
      </c>
      <c r="D97" s="47"/>
      <c r="E97" s="39"/>
      <c r="F97" s="48"/>
      <c r="G97" s="100"/>
      <c r="H97" s="39"/>
      <c r="I97" s="48"/>
      <c r="J97" s="100"/>
      <c r="K97" s="39"/>
      <c r="L97" s="48"/>
      <c r="M97" s="200"/>
      <c r="N97" s="138"/>
      <c r="O97" s="138"/>
      <c r="P97" s="138"/>
      <c r="Q97" s="201"/>
    </row>
    <row r="98" spans="1:17" ht="18" customHeight="1" thickBot="1">
      <c r="A98" s="15">
        <f t="shared" si="2"/>
      </c>
      <c r="B98" s="15">
        <v>3</v>
      </c>
      <c r="C98" s="952" t="s">
        <v>95</v>
      </c>
      <c r="D98" s="58"/>
      <c r="E98" s="59"/>
      <c r="F98" s="60"/>
      <c r="G98" s="61"/>
      <c r="H98" s="175"/>
      <c r="I98" s="60"/>
      <c r="J98" s="61"/>
      <c r="K98" s="175"/>
      <c r="L98" s="60"/>
      <c r="M98" s="206"/>
      <c r="N98" s="166"/>
      <c r="O98" s="166"/>
      <c r="P98" s="166"/>
      <c r="Q98" s="60"/>
    </row>
    <row r="99" spans="1:17" ht="18" customHeight="1" thickTop="1">
      <c r="A99" s="15">
        <f t="shared" si="2"/>
      </c>
      <c r="B99" s="15">
        <v>1</v>
      </c>
      <c r="C99" s="75" t="s">
        <v>96</v>
      </c>
      <c r="D99" s="76"/>
      <c r="E99" s="77">
        <v>3</v>
      </c>
      <c r="F99" s="110"/>
      <c r="G99" s="79"/>
      <c r="H99" s="77"/>
      <c r="I99" s="207"/>
      <c r="J99" s="79"/>
      <c r="K99" s="77">
        <v>1.3</v>
      </c>
      <c r="L99" s="207"/>
      <c r="M99" s="80">
        <v>41582</v>
      </c>
      <c r="N99" s="81">
        <v>41593</v>
      </c>
      <c r="O99" s="112"/>
      <c r="P99" s="112"/>
      <c r="Q99" s="82"/>
    </row>
    <row r="100" spans="1:17" ht="18" customHeight="1">
      <c r="A100" s="15">
        <f t="shared" si="2"/>
      </c>
      <c r="B100" s="15">
        <v>1</v>
      </c>
      <c r="C100" s="83" t="s">
        <v>97</v>
      </c>
      <c r="D100" s="50"/>
      <c r="E100" s="51">
        <v>1.7</v>
      </c>
      <c r="F100" s="52"/>
      <c r="G100" s="53"/>
      <c r="H100" s="51"/>
      <c r="I100" s="90"/>
      <c r="J100" s="53">
        <v>413539</v>
      </c>
      <c r="K100" s="51">
        <v>1.5</v>
      </c>
      <c r="L100" s="90"/>
      <c r="M100" s="54">
        <v>41561</v>
      </c>
      <c r="N100" s="55">
        <v>41580</v>
      </c>
      <c r="O100" s="128"/>
      <c r="P100" s="128"/>
      <c r="Q100" s="56"/>
    </row>
    <row r="101" spans="1:17" ht="18" customHeight="1">
      <c r="A101" s="15" t="str">
        <f t="shared" si="2"/>
        <v>-</v>
      </c>
      <c r="B101" s="15">
        <v>1</v>
      </c>
      <c r="C101" s="83" t="s">
        <v>98</v>
      </c>
      <c r="D101" s="50"/>
      <c r="E101" s="51">
        <v>1.03</v>
      </c>
      <c r="F101" s="52"/>
      <c r="G101" s="53">
        <v>360633</v>
      </c>
      <c r="H101" s="51">
        <v>1.03</v>
      </c>
      <c r="I101" s="52"/>
      <c r="J101" s="53">
        <v>369100</v>
      </c>
      <c r="K101" s="51">
        <v>1.06</v>
      </c>
      <c r="L101" s="52"/>
      <c r="M101" s="173">
        <v>41555</v>
      </c>
      <c r="N101" s="208">
        <v>41591</v>
      </c>
      <c r="O101" s="128">
        <v>41591</v>
      </c>
      <c r="P101" s="128"/>
      <c r="Q101" s="56">
        <v>1</v>
      </c>
    </row>
    <row r="102" spans="1:17" ht="18" customHeight="1">
      <c r="A102" s="15" t="str">
        <f t="shared" si="2"/>
        <v>-</v>
      </c>
      <c r="B102" s="15">
        <v>1</v>
      </c>
      <c r="C102" s="83" t="s">
        <v>99</v>
      </c>
      <c r="D102" s="50"/>
      <c r="E102" s="51">
        <v>1.2</v>
      </c>
      <c r="F102" s="52"/>
      <c r="G102" s="53">
        <v>268308</v>
      </c>
      <c r="H102" s="51">
        <v>0.8</v>
      </c>
      <c r="I102" s="1159"/>
      <c r="J102" s="53">
        <v>314534</v>
      </c>
      <c r="K102" s="51">
        <v>1.01</v>
      </c>
      <c r="L102" s="182"/>
      <c r="M102" s="54">
        <v>41559</v>
      </c>
      <c r="N102" s="55">
        <v>41584</v>
      </c>
      <c r="O102" s="128">
        <v>41585</v>
      </c>
      <c r="P102" s="128"/>
      <c r="Q102" s="56">
        <v>1</v>
      </c>
    </row>
    <row r="103" spans="1:17" ht="18" customHeight="1">
      <c r="A103" s="15" t="str">
        <f t="shared" si="2"/>
        <v>+</v>
      </c>
      <c r="B103" s="15">
        <v>1</v>
      </c>
      <c r="C103" s="83" t="s">
        <v>100</v>
      </c>
      <c r="D103" s="50"/>
      <c r="E103" s="132">
        <v>1.893</v>
      </c>
      <c r="F103" s="52"/>
      <c r="G103" s="53"/>
      <c r="H103" s="51">
        <v>1.65</v>
      </c>
      <c r="I103" s="52"/>
      <c r="J103" s="53">
        <v>440226</v>
      </c>
      <c r="K103" s="132">
        <v>1.625</v>
      </c>
      <c r="L103" s="52"/>
      <c r="M103" s="54">
        <v>41573</v>
      </c>
      <c r="N103" s="55">
        <v>41587</v>
      </c>
      <c r="O103" s="128" t="s">
        <v>765</v>
      </c>
      <c r="P103" s="128"/>
      <c r="Q103" s="56">
        <v>1</v>
      </c>
    </row>
    <row r="104" spans="1:17" ht="18" customHeight="1">
      <c r="A104" s="15" t="str">
        <f t="shared" si="2"/>
        <v>+</v>
      </c>
      <c r="B104" s="15">
        <v>1</v>
      </c>
      <c r="C104" s="49" t="s">
        <v>101</v>
      </c>
      <c r="D104" s="50"/>
      <c r="E104" s="51">
        <v>1.3</v>
      </c>
      <c r="F104" s="52"/>
      <c r="G104" s="53">
        <v>261576</v>
      </c>
      <c r="H104" s="51">
        <v>1.1</v>
      </c>
      <c r="I104" s="52"/>
      <c r="J104" s="53">
        <v>261576</v>
      </c>
      <c r="K104" s="51">
        <v>1</v>
      </c>
      <c r="L104" s="52"/>
      <c r="M104" s="54">
        <v>41565</v>
      </c>
      <c r="N104" s="55">
        <v>41586</v>
      </c>
      <c r="O104" s="128">
        <v>41586</v>
      </c>
      <c r="P104" s="128"/>
      <c r="Q104" s="56">
        <v>1</v>
      </c>
    </row>
    <row r="105" spans="1:17" ht="18" customHeight="1">
      <c r="A105" s="15" t="str">
        <f t="shared" si="2"/>
        <v>0</v>
      </c>
      <c r="B105" s="15">
        <v>1</v>
      </c>
      <c r="C105" s="83" t="s">
        <v>102</v>
      </c>
      <c r="D105" s="50"/>
      <c r="E105" s="51">
        <v>2</v>
      </c>
      <c r="F105" s="52"/>
      <c r="G105" s="53">
        <v>518590</v>
      </c>
      <c r="H105" s="51">
        <v>1.75</v>
      </c>
      <c r="I105" s="133"/>
      <c r="J105" s="53">
        <v>517979</v>
      </c>
      <c r="K105" s="51">
        <v>1.75</v>
      </c>
      <c r="L105" s="133"/>
      <c r="M105" s="157">
        <v>41556</v>
      </c>
      <c r="N105" s="120">
        <v>41590</v>
      </c>
      <c r="O105" s="158">
        <v>41590</v>
      </c>
      <c r="P105" s="158"/>
      <c r="Q105" s="121">
        <v>1</v>
      </c>
    </row>
    <row r="106" spans="1:17" ht="18" customHeight="1">
      <c r="A106" s="15" t="str">
        <f t="shared" si="2"/>
        <v>0</v>
      </c>
      <c r="B106" s="15">
        <v>1</v>
      </c>
      <c r="C106" s="109" t="s">
        <v>103</v>
      </c>
      <c r="D106" s="92"/>
      <c r="E106" s="93">
        <v>1.1</v>
      </c>
      <c r="F106" s="134"/>
      <c r="G106" s="95">
        <v>333729</v>
      </c>
      <c r="H106" s="93">
        <v>1.1</v>
      </c>
      <c r="I106" s="134"/>
      <c r="J106" s="95">
        <v>321513</v>
      </c>
      <c r="K106" s="93">
        <v>1.1</v>
      </c>
      <c r="L106" s="134"/>
      <c r="M106" s="96">
        <v>41572</v>
      </c>
      <c r="N106" s="97">
        <v>41593</v>
      </c>
      <c r="O106" s="154" t="s">
        <v>765</v>
      </c>
      <c r="P106" s="154"/>
      <c r="Q106" s="98">
        <v>1</v>
      </c>
    </row>
    <row r="107" spans="1:17" ht="18" customHeight="1">
      <c r="A107" s="15">
        <f t="shared" si="2"/>
      </c>
      <c r="B107" s="15">
        <v>2</v>
      </c>
      <c r="C107" s="46" t="s">
        <v>104</v>
      </c>
      <c r="D107" s="38"/>
      <c r="E107" s="39"/>
      <c r="F107" s="99"/>
      <c r="G107" s="100"/>
      <c r="H107" s="39"/>
      <c r="I107" s="136"/>
      <c r="J107" s="100"/>
      <c r="K107" s="39">
        <v>2.7</v>
      </c>
      <c r="L107" s="136"/>
      <c r="M107" s="168"/>
      <c r="N107" s="81"/>
      <c r="O107" s="112"/>
      <c r="P107" s="112"/>
      <c r="Q107" s="82"/>
    </row>
    <row r="108" spans="1:17" ht="18" customHeight="1">
      <c r="A108" s="15">
        <f t="shared" si="2"/>
      </c>
      <c r="B108" s="15"/>
      <c r="C108" s="83" t="s">
        <v>105</v>
      </c>
      <c r="D108" s="209"/>
      <c r="E108" s="51"/>
      <c r="F108" s="84"/>
      <c r="G108" s="53"/>
      <c r="H108" s="51"/>
      <c r="I108" s="84"/>
      <c r="J108" s="53"/>
      <c r="K108" s="51">
        <v>2</v>
      </c>
      <c r="L108" s="84"/>
      <c r="M108" s="85"/>
      <c r="N108" s="55"/>
      <c r="O108" s="128"/>
      <c r="P108" s="128"/>
      <c r="Q108" s="56"/>
    </row>
    <row r="109" spans="1:17" ht="18" customHeight="1">
      <c r="A109" s="15">
        <f t="shared" si="2"/>
      </c>
      <c r="B109" s="15">
        <v>2</v>
      </c>
      <c r="C109" s="83" t="s">
        <v>106</v>
      </c>
      <c r="D109" s="209"/>
      <c r="E109" s="51"/>
      <c r="F109" s="84"/>
      <c r="G109" s="53"/>
      <c r="H109" s="51"/>
      <c r="I109" s="210"/>
      <c r="J109" s="53"/>
      <c r="K109" s="51">
        <v>2.5</v>
      </c>
      <c r="L109" s="210"/>
      <c r="M109" s="85"/>
      <c r="N109" s="55"/>
      <c r="O109" s="128"/>
      <c r="P109" s="128"/>
      <c r="Q109" s="56"/>
    </row>
    <row r="110" spans="1:17" ht="18" customHeight="1">
      <c r="A110" s="15">
        <f t="shared" si="2"/>
      </c>
      <c r="B110" s="15">
        <v>2</v>
      </c>
      <c r="C110" s="83" t="s">
        <v>107</v>
      </c>
      <c r="D110" s="209"/>
      <c r="E110" s="51"/>
      <c r="F110" s="52"/>
      <c r="G110" s="53"/>
      <c r="H110" s="51"/>
      <c r="I110" s="84"/>
      <c r="J110" s="53"/>
      <c r="K110" s="51">
        <v>2.6</v>
      </c>
      <c r="L110" s="84"/>
      <c r="M110" s="85"/>
      <c r="N110" s="55"/>
      <c r="O110" s="128"/>
      <c r="P110" s="128"/>
      <c r="Q110" s="56"/>
    </row>
    <row r="111" spans="1:17" ht="18" customHeight="1">
      <c r="A111" s="15">
        <f t="shared" si="2"/>
      </c>
      <c r="B111" s="15"/>
      <c r="C111" s="83" t="s">
        <v>108</v>
      </c>
      <c r="D111" s="209"/>
      <c r="E111" s="51"/>
      <c r="F111" s="84"/>
      <c r="G111" s="53"/>
      <c r="H111" s="51"/>
      <c r="I111" s="84"/>
      <c r="J111" s="53"/>
      <c r="K111" s="51">
        <v>2</v>
      </c>
      <c r="L111" s="84"/>
      <c r="M111" s="54"/>
      <c r="N111" s="55"/>
      <c r="O111" s="128"/>
      <c r="P111" s="128"/>
      <c r="Q111" s="56"/>
    </row>
    <row r="112" spans="1:17" ht="18" customHeight="1">
      <c r="A112" s="15">
        <f t="shared" si="2"/>
      </c>
      <c r="B112" s="15">
        <v>2</v>
      </c>
      <c r="C112" s="83" t="s">
        <v>109</v>
      </c>
      <c r="D112" s="209"/>
      <c r="E112" s="51"/>
      <c r="F112" s="106"/>
      <c r="G112" s="53"/>
      <c r="H112" s="51"/>
      <c r="I112" s="106"/>
      <c r="J112" s="53"/>
      <c r="K112" s="51">
        <v>2.5</v>
      </c>
      <c r="L112" s="106"/>
      <c r="M112" s="85"/>
      <c r="N112" s="55"/>
      <c r="O112" s="128"/>
      <c r="P112" s="128"/>
      <c r="Q112" s="56"/>
    </row>
    <row r="113" spans="1:17" ht="18" customHeight="1">
      <c r="A113" s="15">
        <f t="shared" si="2"/>
      </c>
      <c r="B113" s="15">
        <v>2</v>
      </c>
      <c r="C113" s="83" t="s">
        <v>110</v>
      </c>
      <c r="D113" s="209"/>
      <c r="E113" s="51"/>
      <c r="F113" s="52"/>
      <c r="G113" s="53"/>
      <c r="H113" s="51"/>
      <c r="I113" s="52"/>
      <c r="J113" s="53"/>
      <c r="K113" s="51">
        <v>2.5</v>
      </c>
      <c r="L113" s="52"/>
      <c r="M113" s="85"/>
      <c r="N113" s="55"/>
      <c r="O113" s="128"/>
      <c r="P113" s="128"/>
      <c r="Q113" s="56"/>
    </row>
    <row r="114" spans="1:17" ht="18" customHeight="1">
      <c r="A114" s="15">
        <f t="shared" si="2"/>
      </c>
      <c r="B114" s="15">
        <v>2</v>
      </c>
      <c r="C114" s="83" t="s">
        <v>111</v>
      </c>
      <c r="D114" s="209"/>
      <c r="E114" s="51"/>
      <c r="F114" s="84"/>
      <c r="G114" s="53"/>
      <c r="H114" s="51"/>
      <c r="I114" s="84"/>
      <c r="J114" s="53"/>
      <c r="K114" s="51"/>
      <c r="L114" s="84"/>
      <c r="M114" s="85"/>
      <c r="N114" s="55"/>
      <c r="O114" s="128"/>
      <c r="P114" s="128"/>
      <c r="Q114" s="56"/>
    </row>
    <row r="115" spans="1:17" ht="18" customHeight="1">
      <c r="A115" s="15">
        <f t="shared" si="2"/>
      </c>
      <c r="B115" s="15">
        <v>2</v>
      </c>
      <c r="C115" s="83" t="s">
        <v>112</v>
      </c>
      <c r="D115" s="209"/>
      <c r="E115" s="51"/>
      <c r="F115" s="84"/>
      <c r="G115" s="53"/>
      <c r="H115" s="51"/>
      <c r="I115" s="210"/>
      <c r="J115" s="53"/>
      <c r="K115" s="51">
        <v>3</v>
      </c>
      <c r="L115" s="210"/>
      <c r="M115" s="85"/>
      <c r="N115" s="55"/>
      <c r="O115" s="128"/>
      <c r="P115" s="128"/>
      <c r="Q115" s="56"/>
    </row>
    <row r="116" spans="1:17" ht="18" customHeight="1">
      <c r="A116" s="15">
        <f t="shared" si="2"/>
      </c>
      <c r="B116" s="15"/>
      <c r="C116" s="83" t="s">
        <v>113</v>
      </c>
      <c r="D116" s="209"/>
      <c r="E116" s="51">
        <v>3</v>
      </c>
      <c r="F116" s="84"/>
      <c r="G116" s="53"/>
      <c r="H116" s="51"/>
      <c r="I116" s="210"/>
      <c r="J116" s="53"/>
      <c r="K116" s="51">
        <v>2.8</v>
      </c>
      <c r="L116" s="210"/>
      <c r="M116" s="85" t="s">
        <v>765</v>
      </c>
      <c r="N116" s="55">
        <v>41598</v>
      </c>
      <c r="O116" s="128"/>
      <c r="P116" s="128"/>
      <c r="Q116" s="56"/>
    </row>
    <row r="117" spans="1:17" ht="18" customHeight="1">
      <c r="A117" s="15">
        <f t="shared" si="2"/>
      </c>
      <c r="B117" s="15"/>
      <c r="C117" s="83" t="s">
        <v>114</v>
      </c>
      <c r="D117" s="209"/>
      <c r="E117" s="51"/>
      <c r="F117" s="84"/>
      <c r="G117" s="53"/>
      <c r="H117" s="51"/>
      <c r="I117" s="210"/>
      <c r="J117" s="53"/>
      <c r="K117" s="51"/>
      <c r="L117" s="210"/>
      <c r="M117" s="85"/>
      <c r="N117" s="55"/>
      <c r="O117" s="128"/>
      <c r="P117" s="128"/>
      <c r="Q117" s="56"/>
    </row>
    <row r="118" spans="1:17" ht="18" customHeight="1">
      <c r="A118" s="15">
        <f t="shared" si="2"/>
      </c>
      <c r="B118" s="15">
        <v>2</v>
      </c>
      <c r="C118" s="83" t="s">
        <v>115</v>
      </c>
      <c r="D118" s="209"/>
      <c r="E118" s="51"/>
      <c r="F118" s="84"/>
      <c r="G118" s="53"/>
      <c r="H118" s="51"/>
      <c r="I118" s="84"/>
      <c r="J118" s="53"/>
      <c r="K118" s="51">
        <v>2.4</v>
      </c>
      <c r="L118" s="84"/>
      <c r="M118" s="119"/>
      <c r="N118" s="55"/>
      <c r="O118" s="128"/>
      <c r="P118" s="128"/>
      <c r="Q118" s="56"/>
    </row>
    <row r="119" spans="1:17" ht="18" customHeight="1" thickBot="1">
      <c r="A119" s="15">
        <f t="shared" si="2"/>
      </c>
      <c r="B119" s="15">
        <v>3</v>
      </c>
      <c r="C119" s="572" t="s">
        <v>116</v>
      </c>
      <c r="D119" s="1182"/>
      <c r="E119" s="1041"/>
      <c r="F119" s="1073"/>
      <c r="G119" s="1042"/>
      <c r="H119" s="1041"/>
      <c r="I119" s="1183"/>
      <c r="J119" s="1042"/>
      <c r="K119" s="1041"/>
      <c r="L119" s="1183"/>
      <c r="M119" s="1184"/>
      <c r="N119" s="1185"/>
      <c r="O119" s="1186"/>
      <c r="P119" s="1186"/>
      <c r="Q119" s="1187"/>
    </row>
    <row r="120" spans="1:17" ht="18" customHeight="1" thickTop="1">
      <c r="A120" s="15" t="str">
        <f aca="true" t="shared" si="3" ref="A120:A139">IF(H120="","",IF(H120=K120,"0",IF(H120&gt;K120,"+","-")))</f>
        <v>+</v>
      </c>
      <c r="B120" s="15">
        <v>1</v>
      </c>
      <c r="C120" s="1190" t="s">
        <v>117</v>
      </c>
      <c r="D120" s="211"/>
      <c r="E120" s="77">
        <v>2.1</v>
      </c>
      <c r="F120" s="207"/>
      <c r="G120" s="79"/>
      <c r="H120" s="77">
        <v>1.53</v>
      </c>
      <c r="I120" s="212"/>
      <c r="J120" s="79"/>
      <c r="K120" s="77">
        <v>1.5</v>
      </c>
      <c r="L120" s="212"/>
      <c r="M120" s="111">
        <v>41562</v>
      </c>
      <c r="N120" s="81">
        <v>41585</v>
      </c>
      <c r="O120" s="112">
        <v>41585</v>
      </c>
      <c r="P120" s="112"/>
      <c r="Q120" s="82">
        <v>1</v>
      </c>
    </row>
    <row r="121" spans="1:17" ht="18" customHeight="1">
      <c r="A121" s="15" t="str">
        <f t="shared" si="3"/>
        <v>-</v>
      </c>
      <c r="B121" s="15">
        <v>1</v>
      </c>
      <c r="C121" s="83" t="s">
        <v>118</v>
      </c>
      <c r="D121" s="50"/>
      <c r="E121" s="51">
        <v>2</v>
      </c>
      <c r="F121" s="52"/>
      <c r="G121" s="53"/>
      <c r="H121" s="51">
        <v>1</v>
      </c>
      <c r="I121" s="52"/>
      <c r="J121" s="53"/>
      <c r="K121" s="51">
        <v>1.1</v>
      </c>
      <c r="L121" s="52"/>
      <c r="M121" s="54">
        <v>41579</v>
      </c>
      <c r="N121" s="55">
        <v>41589</v>
      </c>
      <c r="O121" s="128">
        <v>41589</v>
      </c>
      <c r="P121" s="128"/>
      <c r="Q121" s="56">
        <v>1</v>
      </c>
    </row>
    <row r="122" spans="1:19" ht="18" customHeight="1">
      <c r="A122" s="15">
        <f t="shared" si="3"/>
      </c>
      <c r="B122" s="15">
        <v>1</v>
      </c>
      <c r="C122" s="83" t="s">
        <v>119</v>
      </c>
      <c r="D122" s="213"/>
      <c r="E122" s="51">
        <v>2</v>
      </c>
      <c r="F122" s="52"/>
      <c r="G122" s="53"/>
      <c r="H122" s="51"/>
      <c r="I122" s="52"/>
      <c r="J122" s="53">
        <v>428755</v>
      </c>
      <c r="K122" s="51">
        <v>1.56</v>
      </c>
      <c r="L122" s="52"/>
      <c r="M122" s="54">
        <v>41575</v>
      </c>
      <c r="N122" s="55" t="s">
        <v>744</v>
      </c>
      <c r="O122" s="128"/>
      <c r="P122" s="128"/>
      <c r="Q122" s="56"/>
      <c r="R122" s="214"/>
      <c r="S122" s="214"/>
    </row>
    <row r="123" spans="1:17" ht="18" customHeight="1">
      <c r="A123" s="15" t="str">
        <f t="shared" si="3"/>
        <v>0</v>
      </c>
      <c r="B123" s="15">
        <v>1</v>
      </c>
      <c r="C123" s="83" t="s">
        <v>121</v>
      </c>
      <c r="D123" s="213"/>
      <c r="E123" s="51">
        <v>1.75</v>
      </c>
      <c r="F123" s="52"/>
      <c r="G123" s="53"/>
      <c r="H123" s="51">
        <v>1.25</v>
      </c>
      <c r="I123" s="215"/>
      <c r="J123" s="53"/>
      <c r="K123" s="51">
        <v>1.25</v>
      </c>
      <c r="L123" s="215"/>
      <c r="M123" s="54">
        <v>41562</v>
      </c>
      <c r="N123" s="55">
        <v>41575</v>
      </c>
      <c r="O123" s="128" t="s">
        <v>763</v>
      </c>
      <c r="P123" s="128"/>
      <c r="Q123" s="56">
        <v>1</v>
      </c>
    </row>
    <row r="124" spans="1:17" ht="18" customHeight="1">
      <c r="A124" s="15" t="str">
        <f t="shared" si="3"/>
        <v>-</v>
      </c>
      <c r="B124" s="15">
        <v>1</v>
      </c>
      <c r="C124" s="170" t="s">
        <v>708</v>
      </c>
      <c r="D124" s="213"/>
      <c r="E124" s="51"/>
      <c r="F124" s="133"/>
      <c r="G124" s="53"/>
      <c r="H124" s="132">
        <v>2.437</v>
      </c>
      <c r="I124" s="216"/>
      <c r="J124" s="53">
        <v>705405</v>
      </c>
      <c r="K124" s="51">
        <v>2.51</v>
      </c>
      <c r="L124" s="216"/>
      <c r="M124" s="1411"/>
      <c r="N124" s="1412"/>
      <c r="O124" s="1413"/>
      <c r="P124" s="1413"/>
      <c r="Q124" s="1414"/>
    </row>
    <row r="125" spans="1:17" ht="18" customHeight="1">
      <c r="A125" s="15" t="str">
        <f t="shared" si="3"/>
        <v>+</v>
      </c>
      <c r="B125" s="15">
        <v>1</v>
      </c>
      <c r="C125" s="170" t="s">
        <v>710</v>
      </c>
      <c r="D125" s="213"/>
      <c r="E125" s="51">
        <v>1.5</v>
      </c>
      <c r="F125" s="106"/>
      <c r="G125" s="53"/>
      <c r="H125" s="132">
        <v>0.725</v>
      </c>
      <c r="I125" s="217"/>
      <c r="J125" s="53"/>
      <c r="K125" s="51">
        <v>0.55</v>
      </c>
      <c r="L125" s="217"/>
      <c r="M125" s="54" t="s">
        <v>744</v>
      </c>
      <c r="N125" s="55" t="s">
        <v>744</v>
      </c>
      <c r="O125" s="128">
        <v>41592</v>
      </c>
      <c r="P125" s="128"/>
      <c r="Q125" s="56">
        <v>1</v>
      </c>
    </row>
    <row r="126" spans="1:17" ht="18" customHeight="1">
      <c r="A126" s="15" t="str">
        <f t="shared" si="3"/>
        <v>0</v>
      </c>
      <c r="B126" s="15">
        <v>1</v>
      </c>
      <c r="C126" s="935" t="s">
        <v>123</v>
      </c>
      <c r="D126" s="219"/>
      <c r="E126" s="93">
        <v>1.5</v>
      </c>
      <c r="F126" s="220" t="s">
        <v>756</v>
      </c>
      <c r="G126" s="95"/>
      <c r="H126" s="93">
        <v>0.5</v>
      </c>
      <c r="I126" s="220" t="s">
        <v>756</v>
      </c>
      <c r="J126" s="95">
        <v>138054</v>
      </c>
      <c r="K126" s="93">
        <v>0.5</v>
      </c>
      <c r="L126" s="220"/>
      <c r="M126" s="135">
        <v>41570</v>
      </c>
      <c r="N126" s="97">
        <v>41584</v>
      </c>
      <c r="O126" s="154">
        <v>41584</v>
      </c>
      <c r="P126" s="154"/>
      <c r="Q126" s="98">
        <v>1</v>
      </c>
    </row>
    <row r="127" spans="1:17" ht="18" customHeight="1">
      <c r="A127" s="15">
        <f t="shared" si="3"/>
      </c>
      <c r="B127" s="15">
        <v>2</v>
      </c>
      <c r="C127" s="953" t="s">
        <v>124</v>
      </c>
      <c r="D127" s="76"/>
      <c r="E127" s="77"/>
      <c r="F127" s="167"/>
      <c r="G127" s="79"/>
      <c r="H127" s="77"/>
      <c r="I127" s="167"/>
      <c r="J127" s="79"/>
      <c r="K127" s="77"/>
      <c r="L127" s="167"/>
      <c r="M127" s="168"/>
      <c r="N127" s="81"/>
      <c r="O127" s="112"/>
      <c r="P127" s="112"/>
      <c r="Q127" s="82"/>
    </row>
    <row r="128" spans="1:17" ht="18" customHeight="1">
      <c r="A128" s="15">
        <f t="shared" si="3"/>
      </c>
      <c r="B128" s="15">
        <v>2</v>
      </c>
      <c r="C128" s="945" t="s">
        <v>125</v>
      </c>
      <c r="D128" s="213"/>
      <c r="E128" s="51"/>
      <c r="F128" s="52"/>
      <c r="G128" s="53"/>
      <c r="H128" s="51"/>
      <c r="I128" s="52"/>
      <c r="J128" s="53"/>
      <c r="K128" s="51"/>
      <c r="L128" s="52"/>
      <c r="M128" s="54"/>
      <c r="N128" s="55"/>
      <c r="O128" s="128"/>
      <c r="P128" s="128"/>
      <c r="Q128" s="56"/>
    </row>
    <row r="129" spans="1:17" ht="18" customHeight="1">
      <c r="A129" s="15">
        <f t="shared" si="3"/>
      </c>
      <c r="B129" s="15">
        <v>2</v>
      </c>
      <c r="C129" s="945" t="s">
        <v>126</v>
      </c>
      <c r="D129" s="213"/>
      <c r="E129" s="51"/>
      <c r="F129" s="52"/>
      <c r="G129" s="53"/>
      <c r="H129" s="51"/>
      <c r="I129" s="52"/>
      <c r="J129" s="53"/>
      <c r="K129" s="51"/>
      <c r="L129" s="52"/>
      <c r="M129" s="54"/>
      <c r="N129" s="55"/>
      <c r="O129" s="128"/>
      <c r="P129" s="128"/>
      <c r="Q129" s="131"/>
    </row>
    <row r="130" spans="1:17" ht="18" customHeight="1">
      <c r="A130" s="15" t="str">
        <f t="shared" si="3"/>
        <v>0</v>
      </c>
      <c r="B130" s="15">
        <v>2</v>
      </c>
      <c r="C130" s="945" t="s">
        <v>127</v>
      </c>
      <c r="D130" s="221"/>
      <c r="E130" s="222"/>
      <c r="F130" s="223"/>
      <c r="G130" s="53"/>
      <c r="H130" s="51">
        <v>2.25</v>
      </c>
      <c r="I130" s="106" t="s">
        <v>436</v>
      </c>
      <c r="J130" s="53"/>
      <c r="K130" s="51">
        <v>2.25</v>
      </c>
      <c r="L130" s="224"/>
      <c r="M130" s="180">
        <v>41599</v>
      </c>
      <c r="N130" s="128">
        <v>41281</v>
      </c>
      <c r="O130" s="128">
        <v>41369</v>
      </c>
      <c r="P130" s="128">
        <v>41436</v>
      </c>
      <c r="Q130" s="113">
        <v>1</v>
      </c>
    </row>
    <row r="131" spans="1:17" ht="18" customHeight="1">
      <c r="A131" s="15">
        <f t="shared" si="3"/>
      </c>
      <c r="B131" s="15">
        <v>2</v>
      </c>
      <c r="C131" s="945" t="s">
        <v>128</v>
      </c>
      <c r="D131" s="213"/>
      <c r="E131" s="51"/>
      <c r="F131" s="106"/>
      <c r="G131" s="53"/>
      <c r="H131" s="51"/>
      <c r="I131" s="224"/>
      <c r="J131" s="53"/>
      <c r="K131" s="51"/>
      <c r="L131" s="224"/>
      <c r="M131" s="54"/>
      <c r="N131" s="55"/>
      <c r="O131" s="128"/>
      <c r="P131" s="128"/>
      <c r="Q131" s="56"/>
    </row>
    <row r="132" spans="1:17" ht="18" customHeight="1">
      <c r="A132" s="15">
        <f t="shared" si="3"/>
      </c>
      <c r="B132" s="15">
        <v>2</v>
      </c>
      <c r="C132" s="945" t="s">
        <v>129</v>
      </c>
      <c r="D132" s="50"/>
      <c r="E132" s="51"/>
      <c r="F132" s="52"/>
      <c r="G132" s="53"/>
      <c r="H132" s="51"/>
      <c r="I132" s="133"/>
      <c r="J132" s="53"/>
      <c r="K132" s="51">
        <v>2.4</v>
      </c>
      <c r="L132" s="133"/>
      <c r="M132" s="180"/>
      <c r="N132" s="128"/>
      <c r="O132" s="128"/>
      <c r="P132" s="128"/>
      <c r="Q132" s="113"/>
    </row>
    <row r="133" spans="1:17" ht="18" customHeight="1">
      <c r="A133" s="15">
        <f t="shared" si="3"/>
      </c>
      <c r="B133" s="15">
        <v>2</v>
      </c>
      <c r="C133" s="945" t="s">
        <v>130</v>
      </c>
      <c r="D133" s="50"/>
      <c r="E133" s="51"/>
      <c r="F133" s="52"/>
      <c r="G133" s="53"/>
      <c r="H133" s="51"/>
      <c r="I133" s="133"/>
      <c r="J133" s="53"/>
      <c r="K133" s="51">
        <v>3</v>
      </c>
      <c r="L133" s="52" t="s">
        <v>436</v>
      </c>
      <c r="M133" s="54"/>
      <c r="N133" s="55"/>
      <c r="O133" s="128"/>
      <c r="P133" s="128"/>
      <c r="Q133" s="56"/>
    </row>
    <row r="134" spans="1:17" ht="18" customHeight="1">
      <c r="A134" s="15">
        <f t="shared" si="3"/>
      </c>
      <c r="B134" s="15">
        <v>2</v>
      </c>
      <c r="C134" s="945" t="s">
        <v>131</v>
      </c>
      <c r="D134" s="50"/>
      <c r="E134" s="51"/>
      <c r="F134" s="52"/>
      <c r="G134" s="53"/>
      <c r="H134" s="51"/>
      <c r="I134" s="52"/>
      <c r="J134" s="53"/>
      <c r="K134" s="51"/>
      <c r="L134" s="52"/>
      <c r="M134" s="54"/>
      <c r="N134" s="55"/>
      <c r="O134" s="128"/>
      <c r="P134" s="128"/>
      <c r="Q134" s="56"/>
    </row>
    <row r="135" spans="1:17" ht="18" customHeight="1">
      <c r="A135" s="15">
        <f t="shared" si="3"/>
      </c>
      <c r="B135" s="15">
        <v>2</v>
      </c>
      <c r="C135" s="945" t="s">
        <v>132</v>
      </c>
      <c r="D135" s="50"/>
      <c r="E135" s="51"/>
      <c r="F135" s="52"/>
      <c r="G135" s="53"/>
      <c r="H135" s="51"/>
      <c r="I135" s="52"/>
      <c r="J135" s="53"/>
      <c r="K135" s="51">
        <v>2</v>
      </c>
      <c r="L135" s="52"/>
      <c r="M135" s="54"/>
      <c r="N135" s="55"/>
      <c r="O135" s="128"/>
      <c r="P135" s="128"/>
      <c r="Q135" s="56"/>
    </row>
    <row r="136" spans="1:17" ht="18" customHeight="1">
      <c r="A136" s="15">
        <f t="shared" si="3"/>
      </c>
      <c r="B136" s="15">
        <v>2</v>
      </c>
      <c r="C136" s="935" t="s">
        <v>133</v>
      </c>
      <c r="D136" s="92"/>
      <c r="E136" s="93"/>
      <c r="F136" s="134"/>
      <c r="G136" s="95"/>
      <c r="H136" s="93"/>
      <c r="I136" s="134"/>
      <c r="J136" s="95"/>
      <c r="K136" s="93"/>
      <c r="L136" s="134"/>
      <c r="M136" s="135"/>
      <c r="N136" s="97"/>
      <c r="O136" s="154"/>
      <c r="P136" s="154"/>
      <c r="Q136" s="98"/>
    </row>
    <row r="137" spans="1:17" ht="18" customHeight="1">
      <c r="A137" s="15">
        <f t="shared" si="3"/>
      </c>
      <c r="B137" s="15">
        <v>1</v>
      </c>
      <c r="C137" s="1181" t="s">
        <v>431</v>
      </c>
      <c r="D137" s="47"/>
      <c r="E137" s="39">
        <v>2</v>
      </c>
      <c r="F137" s="136"/>
      <c r="G137" s="100"/>
      <c r="H137" s="39"/>
      <c r="I137" s="106"/>
      <c r="J137" s="100"/>
      <c r="K137" s="39">
        <v>1.5</v>
      </c>
      <c r="L137" s="106"/>
      <c r="M137" s="137">
        <v>41579</v>
      </c>
      <c r="N137" s="43" t="s">
        <v>757</v>
      </c>
      <c r="O137" s="138"/>
      <c r="P137" s="138"/>
      <c r="Q137" s="44"/>
    </row>
    <row r="138" spans="1:17" ht="18" customHeight="1">
      <c r="A138" s="15">
        <f t="shared" si="3"/>
      </c>
      <c r="B138" s="15">
        <v>3</v>
      </c>
      <c r="C138" s="945" t="s">
        <v>134</v>
      </c>
      <c r="D138" s="50"/>
      <c r="E138" s="51"/>
      <c r="F138" s="84"/>
      <c r="G138" s="53"/>
      <c r="H138" s="51"/>
      <c r="I138" s="106"/>
      <c r="J138" s="53"/>
      <c r="K138" s="51">
        <v>0</v>
      </c>
      <c r="L138" s="106"/>
      <c r="M138" s="159"/>
      <c r="N138" s="55"/>
      <c r="O138" s="55"/>
      <c r="P138" s="55"/>
      <c r="Q138" s="56"/>
    </row>
    <row r="139" spans="1:17" ht="18" customHeight="1">
      <c r="A139" s="15" t="str">
        <f t="shared" si="3"/>
        <v>+</v>
      </c>
      <c r="B139" s="15">
        <v>3</v>
      </c>
      <c r="C139" s="945" t="s">
        <v>135</v>
      </c>
      <c r="D139" s="50"/>
      <c r="E139" s="51">
        <v>2</v>
      </c>
      <c r="F139" s="225"/>
      <c r="G139" s="53"/>
      <c r="H139" s="51">
        <v>1.3</v>
      </c>
      <c r="I139" s="1172"/>
      <c r="J139" s="53"/>
      <c r="K139" s="51">
        <v>1.1</v>
      </c>
      <c r="L139" s="52" t="s">
        <v>414</v>
      </c>
      <c r="M139" s="135" t="s">
        <v>783</v>
      </c>
      <c r="N139" s="97" t="s">
        <v>783</v>
      </c>
      <c r="O139" s="97">
        <v>41592</v>
      </c>
      <c r="P139" s="1173"/>
      <c r="Q139" s="98">
        <v>1</v>
      </c>
    </row>
    <row r="140" spans="1:17" ht="18" customHeight="1">
      <c r="A140" s="15"/>
      <c r="B140" s="15"/>
      <c r="C140" s="226"/>
      <c r="D140" s="227"/>
      <c r="E140" s="228"/>
      <c r="F140" s="229"/>
      <c r="G140" s="230"/>
      <c r="H140" s="228"/>
      <c r="I140" s="229"/>
      <c r="J140" s="230"/>
      <c r="K140" s="228"/>
      <c r="L140" s="228"/>
      <c r="M140" s="231"/>
      <c r="N140" s="231"/>
      <c r="O140" s="231"/>
      <c r="P140" s="231"/>
      <c r="Q140" s="232"/>
    </row>
    <row r="141" spans="1:17" ht="18" customHeight="1">
      <c r="A141" s="15"/>
      <c r="B141" s="15"/>
      <c r="C141" s="233" t="s">
        <v>136</v>
      </c>
      <c r="D141" s="234"/>
      <c r="E141" s="235"/>
      <c r="F141" s="236"/>
      <c r="G141" s="237"/>
      <c r="H141" s="235"/>
      <c r="I141" s="236"/>
      <c r="J141" s="237"/>
      <c r="K141" s="235"/>
      <c r="L141" s="235"/>
      <c r="M141" s="238"/>
      <c r="N141" s="238"/>
      <c r="O141" s="238"/>
      <c r="P141" s="238"/>
      <c r="Q141" s="239"/>
    </row>
    <row r="142" spans="1:17" ht="18" customHeight="1">
      <c r="A142" s="15"/>
      <c r="B142" s="15"/>
      <c r="C142" s="240" t="s">
        <v>137</v>
      </c>
      <c r="D142" s="241">
        <f>IF(COUNTA(D6:D6)=0,"",SUM(D6:D6)/COUNTA(D6:D6))</f>
      </c>
      <c r="E142" s="242">
        <f>IF(COUNTA(E6:E6)=0,"",SUM(E6:E6)/COUNTA(E6:E6))</f>
      </c>
      <c r="F142" s="243"/>
      <c r="G142" s="244">
        <f>IF(COUNTA(G6:G6)=0,"",SUM(G6:G6)/COUNTA(G6:G6))</f>
      </c>
      <c r="H142" s="242">
        <f>IF(COUNTA(H6:H6)=0,"",SUM(H6:H6)/COUNTA(H6:H6))</f>
        <v>1.4</v>
      </c>
      <c r="I142" s="243">
        <f>IF(COUNTA(I6:I6)=0,"",SUM(I6:I6)/COUNTA(I6:I6))</f>
        <v>0</v>
      </c>
      <c r="J142" s="244">
        <f>IF(COUNTA(J6:J6)=0,"",SUM(J6:J6)/COUNTA(J6:J6))</f>
      </c>
      <c r="K142" s="242">
        <f>IF(COUNTA(K6:K6)=0,"",SUM(K6:K6)/COUNTA(K6:K6))</f>
        <v>1.35</v>
      </c>
      <c r="L142" s="242"/>
      <c r="M142" s="245">
        <f>COUNT(M6:M6)</f>
        <v>1</v>
      </c>
      <c r="N142" s="245">
        <f>COUNT(N6:N6)</f>
        <v>1</v>
      </c>
      <c r="O142" s="245">
        <f>COUNT(O6:O6)</f>
        <v>1</v>
      </c>
      <c r="P142" s="245">
        <f>COUNT(P6:P6)</f>
        <v>0</v>
      </c>
      <c r="Q142" s="245">
        <f>COUNT(Q6:Q6)</f>
        <v>1</v>
      </c>
    </row>
    <row r="143" spans="1:17" ht="18" customHeight="1">
      <c r="A143" s="15"/>
      <c r="B143" s="15"/>
      <c r="C143" s="246" t="s">
        <v>138</v>
      </c>
      <c r="D143" s="247">
        <f>IF(COUNTA(D7:D9)=0,"",SUM(D7:D9)/COUNTA(D7:D9))</f>
      </c>
      <c r="E143" s="248">
        <f>IF(COUNTA(E7:E9)=0,"",SUM(E7:E9)/COUNTA(E7:E9))</f>
        <v>2.5</v>
      </c>
      <c r="F143" s="247"/>
      <c r="G143" s="247">
        <f>IF(COUNTA(G7:G9)=0,"",SUM(G7:G9)/COUNTA(G7:G9))</f>
      </c>
      <c r="H143" s="249">
        <f>IF(COUNTA(H7:H9)=0,"",SUM(H7:H9)/COUNTA(H7:H9))</f>
      </c>
      <c r="I143" s="247"/>
      <c r="J143" s="247">
        <f>IF(COUNTA(J7:J9)=0,"",SUM(J7:J9)/COUNTA(J7:J9))</f>
        <v>492612</v>
      </c>
      <c r="K143" s="249">
        <f>IF(COUNTA(K7:K9)=0,"",SUM(K7:K9)/COUNTA(K7:K9))</f>
        <v>2.376666666666667</v>
      </c>
      <c r="L143" s="249"/>
      <c r="M143" s="250">
        <f>COUNT(M7:M9)</f>
        <v>1</v>
      </c>
      <c r="N143" s="250">
        <f>COUNT(N7:N9)</f>
        <v>1</v>
      </c>
      <c r="O143" s="250">
        <f>COUNT(O7:O9)</f>
        <v>0</v>
      </c>
      <c r="P143" s="250">
        <f>COUNT(P7:P9)</f>
        <v>0</v>
      </c>
      <c r="Q143" s="250">
        <f>COUNT(Q7:Q9)</f>
        <v>0</v>
      </c>
    </row>
    <row r="144" spans="1:17" ht="18" customHeight="1">
      <c r="A144" s="15"/>
      <c r="B144" s="15"/>
      <c r="C144" s="251" t="s">
        <v>139</v>
      </c>
      <c r="D144" s="252"/>
      <c r="E144" s="253"/>
      <c r="F144" s="254"/>
      <c r="G144" s="255"/>
      <c r="H144" s="253"/>
      <c r="I144" s="254"/>
      <c r="J144" s="255"/>
      <c r="K144" s="253"/>
      <c r="L144" s="253"/>
      <c r="M144" s="256"/>
      <c r="N144" s="256"/>
      <c r="O144" s="256"/>
      <c r="P144" s="256"/>
      <c r="Q144" s="257"/>
    </row>
    <row r="145" spans="1:17" ht="18" customHeight="1">
      <c r="A145" s="258"/>
      <c r="B145" s="15"/>
      <c r="C145" s="240" t="s">
        <v>137</v>
      </c>
      <c r="D145" s="243">
        <f>IF(COUNTA(D10:D19)=0,"",SUM(D10:D19)/COUNTA(D10:D19))</f>
      </c>
      <c r="E145" s="259">
        <f>IF(COUNTA(E10:E19)=0,"",SUM(E10:E19)/COUNTA(E10:E19))</f>
        <v>1.9600000000000002</v>
      </c>
      <c r="F145" s="243"/>
      <c r="G145" s="244">
        <f>IF(COUNTA(G10:G19)=0,"",SUM(G10:G19)/COUNTA(G10:G19))</f>
        <v>326577.5</v>
      </c>
      <c r="H145" s="242">
        <f>IF(COUNTA(H10:H19)=0,"",SUM(H10:H19)/COUNTA(H10:H19))</f>
        <v>1.03</v>
      </c>
      <c r="I145" s="243"/>
      <c r="J145" s="241">
        <f>IF(COUNTA(J10:J19)=0,"",SUM(J10:J19)/COUNTA(J10:J19))</f>
        <v>186835.33333333334</v>
      </c>
      <c r="K145" s="242">
        <f>IF(COUNTA(K10:K19)=0,"",SUM(K10:K19)/COUNTA(K10:K19))</f>
        <v>1.0455555555555556</v>
      </c>
      <c r="L145" s="260"/>
      <c r="M145" s="245">
        <f>COUNT(M10:M19)</f>
        <v>5</v>
      </c>
      <c r="N145" s="245">
        <f>COUNT(N10:N19)</f>
        <v>5</v>
      </c>
      <c r="O145" s="245">
        <f>COUNT(O10:O19)</f>
        <v>4</v>
      </c>
      <c r="P145" s="245">
        <f>COUNT(P10:P19)</f>
        <v>1</v>
      </c>
      <c r="Q145" s="245">
        <f>COUNT(Q10:Q19)</f>
        <v>4</v>
      </c>
    </row>
    <row r="146" spans="1:17" ht="18" customHeight="1">
      <c r="A146" s="258"/>
      <c r="B146" s="15"/>
      <c r="C146" s="261" t="s">
        <v>138</v>
      </c>
      <c r="D146" s="262">
        <f>IF(COUNTA(D20:D28)=0,"",SUM(D20:D28)/COUNTA(D20:D28))</f>
      </c>
      <c r="E146" s="263">
        <f>IF(COUNTA(E20:E28)=0,"",SUM(E20:E28)/COUNTA(E20:E28))</f>
        <v>2.5</v>
      </c>
      <c r="F146" s="262"/>
      <c r="G146" s="262">
        <f>IF(COUNTA(G20:G28)=0,"",SUM(G20:G28)/COUNTA(G20:G28))</f>
      </c>
      <c r="H146" s="264">
        <f>IF(COUNTA(H20:H28)=0,"",SUM(H20:H28)/COUNTA(H20:H28))</f>
        <v>2.2</v>
      </c>
      <c r="I146" s="262"/>
      <c r="J146" s="262">
        <f>IF(COUNTA(J20:J28)=0,"",SUM(J20:J28)/COUNTA(J20:J28))</f>
      </c>
      <c r="K146" s="264">
        <f>IF(COUNTA(K20:K28)=0,"",SUM(K20:K28)/COUNTA(K20:K28))</f>
        <v>1.9125</v>
      </c>
      <c r="L146" s="264"/>
      <c r="M146" s="265">
        <f>COUNT(M20:M28)</f>
        <v>4</v>
      </c>
      <c r="N146" s="265">
        <f>COUNT(N20:N28)</f>
        <v>4</v>
      </c>
      <c r="O146" s="265">
        <f>COUNT(O20:O28)</f>
        <v>1</v>
      </c>
      <c r="P146" s="265">
        <f>COUNT(P20:P28)</f>
        <v>0</v>
      </c>
      <c r="Q146" s="265">
        <f>COUNT(Q20:Q28)</f>
        <v>1</v>
      </c>
    </row>
    <row r="147" spans="1:17" ht="18" customHeight="1">
      <c r="A147" s="15"/>
      <c r="B147" s="15"/>
      <c r="C147" s="246" t="s">
        <v>140</v>
      </c>
      <c r="D147" s="266">
        <f>IF(COUNTA(D29:D31)=0,"",SUM(D29:D31)/COUNTA(D29:D31))</f>
      </c>
      <c r="E147" s="248">
        <f>IF(COUNTA(E29:E31)=0,"",SUM(E29:E31)/COUNTA(E29:E31))</f>
      </c>
      <c r="F147" s="266"/>
      <c r="G147" s="266">
        <f>IF(COUNTA(G29:G31)=0,"",SUM(G29:G31)/COUNTA(G29:G31))</f>
      </c>
      <c r="H147" s="249">
        <f>IF(COUNTA(H29:H31)=0,"",SUM(H29:H31)/COUNTA(H29:H31))</f>
      </c>
      <c r="I147" s="266"/>
      <c r="J147" s="266">
        <f>IF(COUNTA(J29:J31)=0,"",SUM(J29:J31)/COUNTA(J29:J31))</f>
      </c>
      <c r="K147" s="264">
        <f>IF(COUNTA(K29:K31)=0,"",SUM(K29:K31)/COUNTA(K29:K31))</f>
        <v>1</v>
      </c>
      <c r="L147" s="267"/>
      <c r="M147" s="250">
        <f>COUNT(M29:M31)</f>
        <v>0</v>
      </c>
      <c r="N147" s="250">
        <f>COUNT(N29:N31)</f>
        <v>0</v>
      </c>
      <c r="O147" s="250">
        <f>COUNT(O29:O31)</f>
        <v>0</v>
      </c>
      <c r="P147" s="250">
        <f>COUNT(P29:P31)</f>
        <v>0</v>
      </c>
      <c r="Q147" s="250">
        <f>COUNT(Q29:Q31)</f>
        <v>0</v>
      </c>
    </row>
    <row r="148" spans="1:17" ht="18" customHeight="1">
      <c r="A148" s="15"/>
      <c r="B148" s="15"/>
      <c r="C148" s="233" t="s">
        <v>141</v>
      </c>
      <c r="D148" s="234"/>
      <c r="E148" s="235"/>
      <c r="F148" s="236"/>
      <c r="G148" s="237"/>
      <c r="H148" s="235"/>
      <c r="I148" s="236"/>
      <c r="J148" s="237"/>
      <c r="K148" s="235"/>
      <c r="L148" s="235"/>
      <c r="M148" s="268"/>
      <c r="N148" s="268"/>
      <c r="O148" s="268"/>
      <c r="P148" s="268"/>
      <c r="Q148" s="269"/>
    </row>
    <row r="149" spans="1:17" ht="18" customHeight="1">
      <c r="A149" s="15"/>
      <c r="B149" s="15"/>
      <c r="C149" s="240" t="s">
        <v>137</v>
      </c>
      <c r="D149" s="241">
        <f>IF(COUNTA(D32:D40)=0,"",SUM(D32:D40)/COUNTA(D32:D40))</f>
        <v>618222</v>
      </c>
      <c r="E149" s="259">
        <f>IF(COUNTA(E32:E40)=0,"",SUM(E32:E40)/COUNTA(E32:E40))</f>
        <v>2.11</v>
      </c>
      <c r="F149" s="241"/>
      <c r="G149" s="241">
        <f>IF(COUNTA(G32:G40)=0,"",SUM(G32:G40)/COUNTA(G32:G40))</f>
      </c>
      <c r="H149" s="242">
        <f>IF(COUNTA(H32:H40)=0,"",SUM(H32:H40)/COUNTA(H32:H40))</f>
        <v>1.5437500000000002</v>
      </c>
      <c r="I149" s="241"/>
      <c r="J149" s="241">
        <f>IF(COUNTA(J32:J40)=0,"",SUM(J32:J40)/COUNTA(J32:J40))</f>
        <v>518753.5</v>
      </c>
      <c r="K149" s="259">
        <f>IF(COUNTA(K32:K40)=0,"",SUM(K32:K40)/COUNTA(K32:K40))</f>
        <v>1.6687500000000002</v>
      </c>
      <c r="L149" s="259"/>
      <c r="M149" s="245">
        <f>COUNT(M32:M40)</f>
        <v>8</v>
      </c>
      <c r="N149" s="245">
        <f>COUNT(N32:N40)</f>
        <v>8</v>
      </c>
      <c r="O149" s="245">
        <f>COUNT(O32:O40)</f>
        <v>8</v>
      </c>
      <c r="P149" s="245">
        <f>COUNT(P32:P40)</f>
        <v>1</v>
      </c>
      <c r="Q149" s="245">
        <f>COUNT(Q32:Q40)</f>
        <v>8</v>
      </c>
    </row>
    <row r="150" spans="1:17" ht="18" customHeight="1">
      <c r="A150" s="15"/>
      <c r="B150" s="15"/>
      <c r="C150" s="261" t="s">
        <v>138</v>
      </c>
      <c r="D150" s="262">
        <f>IF(COUNTA(D41:D51)=0,"",SUM(D41:D51)/COUNTA(D41:D51))</f>
      </c>
      <c r="E150" s="263">
        <f>IF(COUNTA(E41:E51)=0,"",SUM(E41:E51)/COUNTA(E41:E51))</f>
        <v>2</v>
      </c>
      <c r="F150" s="262"/>
      <c r="G150" s="262">
        <f>IF(COUNTA(G41:G51)=0,"",SUM(G41:G51)/COUNTA(G41:G51))</f>
      </c>
      <c r="H150" s="264">
        <f>IF(COUNTA(H41:H51)=0,"",SUM(H41:H51)/COUNTA(H41:H51))</f>
        <v>1.39</v>
      </c>
      <c r="I150" s="262"/>
      <c r="J150" s="262">
        <f>IF(COUNTA(J41:J51)=0,"",SUM(J41:J51)/COUNTA(J41:J51))</f>
        <v>365715</v>
      </c>
      <c r="K150" s="263">
        <f>IF(COUNTA(K41:K51)=0,"",SUM(K41:K51)/COUNTA(K41:K51))</f>
        <v>1.3840000000000001</v>
      </c>
      <c r="L150" s="263"/>
      <c r="M150" s="265">
        <f>COUNT(M41:M51)</f>
        <v>2</v>
      </c>
      <c r="N150" s="265">
        <f>COUNT(N41:N51)</f>
        <v>2</v>
      </c>
      <c r="O150" s="265">
        <f>COUNT(O41:O51)</f>
        <v>1</v>
      </c>
      <c r="P150" s="265">
        <f>COUNT(P41:P51)</f>
        <v>0</v>
      </c>
      <c r="Q150" s="265">
        <f>COUNT(Q41:Q51)</f>
        <v>1</v>
      </c>
    </row>
    <row r="151" spans="1:17" ht="18" customHeight="1">
      <c r="A151" s="15"/>
      <c r="B151" s="15"/>
      <c r="C151" s="246" t="s">
        <v>140</v>
      </c>
      <c r="D151" s="266">
        <f>IF(COUNTA(D52:D58)=0,"",SUM(D52:D58)/COUNTA(D52:D58))</f>
      </c>
      <c r="E151" s="248">
        <f>IF(COUNTA(E52:E58)=0,"",SUM(E52:E58)/COUNTA(E52:E58))</f>
      </c>
      <c r="F151" s="266"/>
      <c r="G151" s="266">
        <f>IF(COUNTA(G52:G58)=0,"",SUM(G52:G58)/COUNTA(G52:G58))</f>
        <v>709610</v>
      </c>
      <c r="H151" s="249">
        <f>IF(COUNTA(H52:H58)=0,"",SUM(H52:H58)/COUNTA(H52:H58))</f>
        <v>1.758333333333333</v>
      </c>
      <c r="I151" s="266"/>
      <c r="J151" s="266">
        <f>IF(COUNTA(J52:J58)=0,"",SUM(J52:J58)/COUNTA(J52:J58))</f>
        <v>704607</v>
      </c>
      <c r="K151" s="248">
        <f>IF(COUNTA(K52:K58)=0,"",SUM(K52:K58)/COUNTA(K52:K58))</f>
        <v>1.507142857142857</v>
      </c>
      <c r="L151" s="248"/>
      <c r="M151" s="250">
        <f>COUNT(M52:M58)</f>
        <v>2</v>
      </c>
      <c r="N151" s="250">
        <f>COUNT(N52:N58)</f>
        <v>2</v>
      </c>
      <c r="O151" s="250">
        <f>COUNT(O52:O58)</f>
        <v>2</v>
      </c>
      <c r="P151" s="250">
        <f>COUNT(P52:P58)</f>
        <v>1</v>
      </c>
      <c r="Q151" s="250">
        <f>COUNT(Q52:Q58)</f>
        <v>6</v>
      </c>
    </row>
    <row r="152" spans="1:17" ht="18" customHeight="1">
      <c r="A152" s="15"/>
      <c r="B152" s="15"/>
      <c r="C152" s="233" t="s">
        <v>142</v>
      </c>
      <c r="D152" s="234"/>
      <c r="E152" s="235"/>
      <c r="F152" s="236"/>
      <c r="G152" s="237"/>
      <c r="H152" s="235"/>
      <c r="I152" s="236"/>
      <c r="J152" s="237"/>
      <c r="K152" s="235"/>
      <c r="L152" s="235"/>
      <c r="M152" s="268"/>
      <c r="N152" s="268"/>
      <c r="O152" s="268"/>
      <c r="P152" s="268"/>
      <c r="Q152" s="269"/>
    </row>
    <row r="153" spans="1:17" ht="18" customHeight="1">
      <c r="A153" s="15"/>
      <c r="B153" s="15"/>
      <c r="C153" s="240" t="s">
        <v>137</v>
      </c>
      <c r="D153" s="244">
        <f>IF(COUNTA(D59:D64)=0,"",SUM(D59:D64)/COUNTA(D59:D64))</f>
      </c>
      <c r="E153" s="242">
        <f>IF(COUNTA(E59:E64)=0,"",SUM(E59:E64)/COUNTA(E59:E64))</f>
        <v>1.4666666666666668</v>
      </c>
      <c r="F153" s="244"/>
      <c r="G153" s="244">
        <f>IF(COUNTA(G59:G64)=0,"",SUM(G59:G64)/COUNTA(G59:G64))</f>
      </c>
      <c r="H153" s="242">
        <f>IF(COUNTA(H59:H64)=0,"",SUM(H59:H64)/COUNTA(H59:H64))</f>
        <v>1.2216666666666667</v>
      </c>
      <c r="I153" s="244"/>
      <c r="J153" s="244">
        <f>IF(COUNTA(J59:J64)=0,"",SUM(J59:J64)/COUNTA(J59:J64))</f>
      </c>
      <c r="K153" s="242">
        <f>IF(COUNTA(K59:K64)=0,"",SUM(K59:K64)/COUNTA(K59:K64))</f>
        <v>1.5383333333333333</v>
      </c>
      <c r="L153" s="242"/>
      <c r="M153" s="245">
        <f>COUNT(M59:M64)</f>
        <v>6</v>
      </c>
      <c r="N153" s="245">
        <f>COUNT(N59:N64)</f>
        <v>6</v>
      </c>
      <c r="O153" s="245">
        <f>COUNT(O59:O64)</f>
        <v>6</v>
      </c>
      <c r="P153" s="245">
        <f>COUNT(P59:P64)</f>
        <v>0</v>
      </c>
      <c r="Q153" s="245">
        <f>COUNT(Q59:Q64)</f>
        <v>6</v>
      </c>
    </row>
    <row r="154" spans="1:17" ht="18" customHeight="1">
      <c r="A154" s="15"/>
      <c r="B154" s="15"/>
      <c r="C154" s="261" t="s">
        <v>138</v>
      </c>
      <c r="D154" s="262">
        <f>IF(COUNTA(D65:D76)=0,"",SUM(D65:D76)/COUNTA(D65:D76))</f>
      </c>
      <c r="E154" s="263">
        <f>IF(COUNTA(E65:E76)=0,"",SUM(E65:E76)/COUNTA(E65:E76))</f>
        <v>1.975</v>
      </c>
      <c r="F154" s="262"/>
      <c r="G154" s="262">
        <f>IF(COUNTA(G65:G76)=0,"",SUM(G65:G76)/COUNTA(G65:G76))</f>
      </c>
      <c r="H154" s="263">
        <f>IF(COUNTA(H65:H76)=0,"",SUM(H65:H76)/COUNTA(H65:H76))</f>
      </c>
      <c r="I154" s="262"/>
      <c r="J154" s="262">
        <f>IF(COUNTA(J65:J76)=0,"",SUM(J65:J76)/COUNTA(J65:J76))</f>
      </c>
      <c r="K154" s="263">
        <f>IF(COUNTA(K65:K76)=0,"",SUM(K65:K76)/COUNTA(K65:K76))</f>
        <v>1.7999999999999998</v>
      </c>
      <c r="L154" s="263"/>
      <c r="M154" s="265">
        <f>COUNT(M65:M76)</f>
        <v>2</v>
      </c>
      <c r="N154" s="265">
        <f>COUNT(N65:N76)</f>
        <v>1</v>
      </c>
      <c r="O154" s="265">
        <f>COUNT(O65:O76)</f>
        <v>0</v>
      </c>
      <c r="P154" s="265">
        <f>COUNT(P65:P76)</f>
        <v>0</v>
      </c>
      <c r="Q154" s="265">
        <f>COUNT(Q65:Q76)</f>
        <v>0</v>
      </c>
    </row>
    <row r="155" spans="1:17" ht="18" customHeight="1">
      <c r="A155" s="15"/>
      <c r="B155" s="15"/>
      <c r="C155" s="246" t="s">
        <v>140</v>
      </c>
      <c r="D155" s="266">
        <f>IF(COUNTA(D77:D78)=0,"",SUM(D77:D78))</f>
      </c>
      <c r="E155" s="248">
        <f>IF(COUNTA(E77:E78)=0,"",SUM(E77:E78))</f>
      </c>
      <c r="F155" s="266"/>
      <c r="G155" s="266">
        <f>IF(COUNTA(G77:G78)=0,"",SUM(G77:G78))</f>
      </c>
      <c r="H155" s="248">
        <f>IF(COUNTA(H77:H78)=0,"",SUM(H77:H78))</f>
        <v>2</v>
      </c>
      <c r="I155" s="266"/>
      <c r="J155" s="266">
        <f>IF(COUNTA(J77:J78)=0,"",SUM(J77:J78))</f>
      </c>
      <c r="K155" s="248">
        <f>IF(COUNTA(K77:K78)=0,"",SUM(K77:K78))</f>
        <v>3.9499999999999997</v>
      </c>
      <c r="L155" s="266"/>
      <c r="M155" s="250">
        <f>COUNT(M77:M78)</f>
        <v>0</v>
      </c>
      <c r="N155" s="250">
        <f>COUNT(N77:N78)</f>
        <v>0</v>
      </c>
      <c r="O155" s="250">
        <f>COUNT(O77:O78)</f>
        <v>0</v>
      </c>
      <c r="P155" s="250">
        <f>COUNT(P77:P78)</f>
        <v>0</v>
      </c>
      <c r="Q155" s="250">
        <f>COUNT(Q77:Q78)</f>
        <v>1</v>
      </c>
    </row>
    <row r="156" spans="1:17" ht="18" customHeight="1">
      <c r="A156" s="15"/>
      <c r="B156" s="15"/>
      <c r="C156" s="233" t="s">
        <v>143</v>
      </c>
      <c r="D156" s="234"/>
      <c r="E156" s="235"/>
      <c r="F156" s="236"/>
      <c r="G156" s="237"/>
      <c r="H156" s="235"/>
      <c r="I156" s="236"/>
      <c r="J156" s="237"/>
      <c r="K156" s="235"/>
      <c r="L156" s="235"/>
      <c r="M156" s="268"/>
      <c r="N156" s="268"/>
      <c r="O156" s="268"/>
      <c r="P156" s="268"/>
      <c r="Q156" s="269"/>
    </row>
    <row r="157" spans="1:17" ht="18" customHeight="1">
      <c r="A157" s="15"/>
      <c r="B157" s="15"/>
      <c r="C157" s="240" t="s">
        <v>137</v>
      </c>
      <c r="D157" s="241">
        <f>IF(COUNTA(D79:D88)=0,"",SUM(D79:D88)/COUNTA(D79:D88))</f>
      </c>
      <c r="E157" s="271">
        <f>IF(COUNTA(E79:E88)=0,"",SUM(E79:E88)/COUNTA(E79:E88))</f>
        <v>2.388888888888889</v>
      </c>
      <c r="F157" s="241"/>
      <c r="G157" s="241">
        <f>IF(COUNTA(G79:G88)=0,"",SUM(G79:G88)/COUNTA(G79:G88))</f>
        <v>545295.875</v>
      </c>
      <c r="H157" s="271">
        <f>IF(COUNTA(H79:H88)=0,"",SUM(H79:H88)/COUNTA(H79:H88))</f>
        <v>1.5671111111111111</v>
      </c>
      <c r="I157" s="241"/>
      <c r="J157" s="241">
        <f>IF(COUNTA(J79:J88)=0,"",SUM(J79:J88)/COUNTA(J79:J88))</f>
        <v>575595.375</v>
      </c>
      <c r="K157" s="259">
        <f>IF(COUNTA(K79:K88)=0,"",SUM(K79:K88)/COUNTA(K79:K88))</f>
        <v>1.7226</v>
      </c>
      <c r="L157" s="259"/>
      <c r="M157" s="245">
        <f>COUNT(M79:M88)</f>
        <v>9</v>
      </c>
      <c r="N157" s="245">
        <f>COUNT(N79:N88)</f>
        <v>9</v>
      </c>
      <c r="O157" s="245">
        <f>COUNT(O79:O88)</f>
        <v>9</v>
      </c>
      <c r="P157" s="245">
        <f>COUNT(P79:P88)</f>
        <v>0</v>
      </c>
      <c r="Q157" s="245">
        <f>COUNT(Q79:Q88)</f>
        <v>9</v>
      </c>
    </row>
    <row r="158" spans="1:17" ht="18" customHeight="1">
      <c r="A158" s="15"/>
      <c r="B158" s="15"/>
      <c r="C158" s="261" t="s">
        <v>138</v>
      </c>
      <c r="D158" s="262">
        <f>IF(COUNTA(D89:D96)=0,"",SUM(D89:D96)/COUNTA(D89:D96))</f>
      </c>
      <c r="E158" s="263">
        <f>IF(COUNTA(E89:E96)=0,"",SUM(E89:E96)/COUNTA(E89:E96))</f>
        <v>2.63</v>
      </c>
      <c r="F158" s="262"/>
      <c r="G158" s="262">
        <f>IF(COUNTA(G89:G96)=0,"",SUM(G89:G96)/COUNTA(G89:G96))</f>
        <v>769397</v>
      </c>
      <c r="H158" s="264">
        <f>IF(COUNTA(H89:H96)=0,"",SUM(H89:H96)/COUNTA(H89:H96))</f>
        <v>1.98</v>
      </c>
      <c r="I158" s="262"/>
      <c r="J158" s="272">
        <f>IF(COUNTA(J89:J96)=0,"",SUM(J89:J96)/COUNTA(J89:J96))</f>
        <v>697970.5</v>
      </c>
      <c r="K158" s="264">
        <f>IF(COUNTA(K89:K96)=0,"",SUM(K89:K96)/COUNTA(K89:K96))</f>
        <v>2.1666666666666665</v>
      </c>
      <c r="L158" s="264"/>
      <c r="M158" s="265">
        <f>COUNT(M89:M96)</f>
        <v>5</v>
      </c>
      <c r="N158" s="265">
        <f>COUNT(N89:N96)</f>
        <v>5</v>
      </c>
      <c r="O158" s="265">
        <f>COUNT(O89:O96)</f>
        <v>5</v>
      </c>
      <c r="P158" s="265">
        <f>COUNT(P89:P96)</f>
        <v>0</v>
      </c>
      <c r="Q158" s="265">
        <f>COUNT(Q89:Q96)</f>
        <v>5</v>
      </c>
    </row>
    <row r="159" spans="1:17" ht="18" customHeight="1">
      <c r="A159" s="15"/>
      <c r="B159" s="15"/>
      <c r="C159" s="246" t="s">
        <v>140</v>
      </c>
      <c r="D159" s="266">
        <f>IF(COUNTA(D97:D98)=0,"",SUM(D97:D98)/COUNTA(D97:D98))</f>
      </c>
      <c r="E159" s="248">
        <f>IF(COUNTA(E97:E98)=0,"",SUM(E97:E98)/COUNTA(E97:E98))</f>
      </c>
      <c r="F159" s="266"/>
      <c r="G159" s="266">
        <f>IF(COUNTA(G97:G98)=0,"",SUM(G97:G98)/COUNTA(G97:G98))</f>
      </c>
      <c r="H159" s="249">
        <f>IF(COUNTA(H97:H98)=0,"",SUM(H97:H98)/COUNTA(H97:H98))</f>
      </c>
      <c r="I159" s="248"/>
      <c r="J159" s="248">
        <f>IF(COUNTA(J97:J98)=0,"",SUM(J97:J98)/COUNTA(J97:J98))</f>
      </c>
      <c r="K159" s="248">
        <f>IF(COUNTA(K97:K98)=0,"",SUM(K97:K98)/COUNTA(K97:K98))</f>
      </c>
      <c r="L159" s="248"/>
      <c r="M159" s="250">
        <f>COUNT(M97:M98)</f>
        <v>0</v>
      </c>
      <c r="N159" s="250">
        <f>COUNT(N97:N98)</f>
        <v>0</v>
      </c>
      <c r="O159" s="250">
        <f>COUNT(O97:O98)</f>
        <v>0</v>
      </c>
      <c r="P159" s="250">
        <f>COUNT(P97:P98)</f>
        <v>0</v>
      </c>
      <c r="Q159" s="250">
        <f>COUNT(Q97:Q98)</f>
        <v>0</v>
      </c>
    </row>
    <row r="160" spans="1:17" ht="18" customHeight="1">
      <c r="A160" s="15"/>
      <c r="B160" s="15"/>
      <c r="C160" s="233" t="s">
        <v>144</v>
      </c>
      <c r="D160" s="234"/>
      <c r="E160" s="235"/>
      <c r="F160" s="236"/>
      <c r="G160" s="237"/>
      <c r="H160" s="235"/>
      <c r="I160" s="236"/>
      <c r="J160" s="237"/>
      <c r="K160" s="235"/>
      <c r="L160" s="235"/>
      <c r="M160" s="268"/>
      <c r="N160" s="268"/>
      <c r="O160" s="268"/>
      <c r="P160" s="268"/>
      <c r="Q160" s="269"/>
    </row>
    <row r="161" spans="1:17" ht="18" customHeight="1">
      <c r="A161" s="15"/>
      <c r="B161" s="15"/>
      <c r="C161" s="240" t="s">
        <v>137</v>
      </c>
      <c r="D161" s="244">
        <f>IF(COUNTA(D99:D106)=0,"",SUM(D99:D106)/COUNTA(D99:D106))</f>
      </c>
      <c r="E161" s="242">
        <f>IF(COUNTA(E99:E106)=0,"",SUM(E99:E106)/COUNTA(E99:E106))</f>
        <v>1.652875</v>
      </c>
      <c r="F161" s="244"/>
      <c r="G161" s="244">
        <f>IF(COUNTA(G99:G106)=0,"",SUM(G99:G106)/COUNTA(G99:G106))</f>
        <v>348567.2</v>
      </c>
      <c r="H161" s="242">
        <f>IF(COUNTA(H99:H106)=0,"",SUM(H99:H106)/COUNTA(H99:H106))</f>
        <v>1.2383333333333333</v>
      </c>
      <c r="I161" s="244"/>
      <c r="J161" s="244">
        <f>IF(COUNTA(J99:J106)=0,"",SUM(J99:J106)/COUNTA(J99:J106))</f>
        <v>376923.85714285716</v>
      </c>
      <c r="K161" s="259">
        <f>IF(COUNTA(K99:K106)=0,"",SUM(K99:K106)/COUNTA(K99:K106))</f>
        <v>1.293125</v>
      </c>
      <c r="L161" s="242"/>
      <c r="M161" s="245">
        <f>COUNT(M99:M106)</f>
        <v>8</v>
      </c>
      <c r="N161" s="245">
        <f>COUNT(N99:N106)</f>
        <v>8</v>
      </c>
      <c r="O161" s="245">
        <f>COUNT(O99:O106)</f>
        <v>4</v>
      </c>
      <c r="P161" s="245">
        <f>COUNT(P99:P106)</f>
        <v>0</v>
      </c>
      <c r="Q161" s="245">
        <f>COUNT(Q99:Q106)</f>
        <v>6</v>
      </c>
    </row>
    <row r="162" spans="1:17" ht="18" customHeight="1">
      <c r="A162" s="15"/>
      <c r="B162" s="15"/>
      <c r="C162" s="261" t="s">
        <v>138</v>
      </c>
      <c r="D162" s="262">
        <f>IF(COUNTA(D107:D118)=0,"",SUM(D107:D118)/COUNTA(D107:D118))</f>
      </c>
      <c r="E162" s="264">
        <f>IF(COUNTA(E107:E118)=0,"",SUM(E107:E118)/COUNTA(E107:E118))</f>
        <v>3</v>
      </c>
      <c r="F162" s="262"/>
      <c r="G162" s="262">
        <f>IF(COUNTA(G107:G118)=0,"",SUM(G107:G118)/COUNTA(G107:G118))</f>
      </c>
      <c r="H162" s="264">
        <f>IF(COUNTA(H107:H118)=0,"",SUM(H107:H118)/COUNTA(H107:H118))</f>
      </c>
      <c r="I162" s="262"/>
      <c r="J162" s="262">
        <f>IF(COUNTA(J107:J118)=0,"",SUM(J107:J118)/COUNTA(J107:J118))</f>
      </c>
      <c r="K162" s="263">
        <f>IF(COUNTA(K107:K118)=0,"",SUM(K107:K118)/COUNTA(K107:K118))</f>
        <v>2.5</v>
      </c>
      <c r="L162" s="263"/>
      <c r="M162" s="265">
        <f>COUNT(M107:M118)</f>
        <v>0</v>
      </c>
      <c r="N162" s="265">
        <f>COUNT(N107:N118)</f>
        <v>1</v>
      </c>
      <c r="O162" s="265">
        <f>COUNT(O107:O118)</f>
        <v>0</v>
      </c>
      <c r="P162" s="265">
        <f>COUNT(P107:P118)</f>
        <v>0</v>
      </c>
      <c r="Q162" s="265">
        <f>COUNT(Q107:Q118)</f>
        <v>0</v>
      </c>
    </row>
    <row r="163" spans="1:17" ht="18" customHeight="1">
      <c r="A163" s="15"/>
      <c r="B163" s="15"/>
      <c r="C163" s="246" t="s">
        <v>140</v>
      </c>
      <c r="D163" s="266">
        <f>IF(COUNTA(D119:D119)=0,"",SUM(D119:D119)/COUNTA(D119:D119))</f>
      </c>
      <c r="E163" s="249">
        <f>IF(COUNTA(E119:E119)=0,"",SUM(E119:E119)/COUNTA(E119:E119))</f>
      </c>
      <c r="F163" s="247"/>
      <c r="G163" s="273">
        <f>IF(COUNTA(G119:G119)=0,"",SUM(G119:G119)/COUNTA(G119:G119))</f>
      </c>
      <c r="H163" s="249">
        <f>IF(COUNTA(H119:H119)=0,"",SUM(H119:H119)/COUNTA(H119:H119))</f>
      </c>
      <c r="I163" s="247"/>
      <c r="J163" s="249">
        <f>IF(COUNTA(J119:J119)=0,"",SUM(J119:J119)/COUNTA(J119:J119))</f>
      </c>
      <c r="K163" s="249">
        <f>IF(COUNTA(K119:K119)=0,"",SUM(K119:K119)/COUNTA(K119:K119))</f>
      </c>
      <c r="L163" s="249"/>
      <c r="M163" s="250">
        <f>COUNT(M119:M119)</f>
        <v>0</v>
      </c>
      <c r="N163" s="250">
        <f>COUNT(N119:N119)</f>
        <v>0</v>
      </c>
      <c r="O163" s="250">
        <f>COUNT(O119:O119)</f>
        <v>0</v>
      </c>
      <c r="P163" s="250">
        <f>COUNT(P119:P119)</f>
        <v>0</v>
      </c>
      <c r="Q163" s="250">
        <f>COUNT(Q119:Q119)</f>
        <v>0</v>
      </c>
    </row>
    <row r="164" spans="1:17" ht="18" customHeight="1">
      <c r="A164" s="15"/>
      <c r="B164" s="15"/>
      <c r="C164" s="233" t="s">
        <v>145</v>
      </c>
      <c r="D164" s="234"/>
      <c r="E164" s="235"/>
      <c r="F164" s="236"/>
      <c r="G164" s="237"/>
      <c r="H164" s="235"/>
      <c r="I164" s="236"/>
      <c r="J164" s="237"/>
      <c r="K164" s="235"/>
      <c r="L164" s="235"/>
      <c r="M164" s="268"/>
      <c r="N164" s="268"/>
      <c r="O164" s="268"/>
      <c r="P164" s="268"/>
      <c r="Q164" s="269"/>
    </row>
    <row r="165" spans="1:17" ht="18" customHeight="1">
      <c r="A165" s="15"/>
      <c r="B165" s="15"/>
      <c r="C165" s="240" t="s">
        <v>137</v>
      </c>
      <c r="D165" s="241">
        <f>IF(COUNTA(D120:D126)=0,"",SUM(D120:D126)/COUNTA(D120:D126))</f>
      </c>
      <c r="E165" s="259">
        <f>IF(COUNTA(E120:E126)=0,"",SUM(E120:E126)/COUNTA(E120:E126))</f>
        <v>1.8083333333333333</v>
      </c>
      <c r="F165" s="241"/>
      <c r="G165" s="241">
        <f>IF(COUNTA(G120:G126)=0,"",SUM(G120:G126)/COUNTA(G120:G126))</f>
      </c>
      <c r="H165" s="242">
        <f>IF(COUNTA(H120:H126)=0,"",SUM(H120:H126)/COUNTA(H120:H126))</f>
        <v>1.2403333333333333</v>
      </c>
      <c r="I165" s="241"/>
      <c r="J165" s="241">
        <f>IF(COUNTA(J120:J126)=0,"",SUM(J120:J126)/COUNTA(J120:J126))</f>
        <v>424071.3333333333</v>
      </c>
      <c r="K165" s="259">
        <f>IF(COUNTA(K120:K126)=0,"",SUM(K120:K126)/COUNTA(K120:K126))</f>
        <v>1.2814285714285716</v>
      </c>
      <c r="L165" s="259"/>
      <c r="M165" s="245">
        <f>COUNT(M120:M126)</f>
        <v>5</v>
      </c>
      <c r="N165" s="245">
        <f>COUNT(N120:N126)</f>
        <v>4</v>
      </c>
      <c r="O165" s="245">
        <f>COUNT(O120:O126)</f>
        <v>4</v>
      </c>
      <c r="P165" s="245">
        <f>COUNT(P120:P126)</f>
        <v>0</v>
      </c>
      <c r="Q165" s="245">
        <f>COUNT(Q120:Q126)</f>
        <v>5</v>
      </c>
    </row>
    <row r="166" spans="1:17" ht="18" customHeight="1">
      <c r="A166" s="15"/>
      <c r="B166" s="15"/>
      <c r="C166" s="261" t="s">
        <v>138</v>
      </c>
      <c r="D166" s="262">
        <f>IF(COUNTA(D127:D136)=0,"",SUM(D127:D136)/COUNTA(D127:D136))</f>
      </c>
      <c r="E166" s="263">
        <f>IF(COUNTA(E127:E136)=0,"",SUM(E127:E136)/COUNTA(E127:E136))</f>
      </c>
      <c r="F166" s="262"/>
      <c r="G166" s="262">
        <f>IF(COUNTA(G127:G136)=0,"",SUM(G127:G136)/COUNTA(G127:G136))</f>
      </c>
      <c r="H166" s="264">
        <f>IF(COUNTA(H127:H136)=0,"",SUM(H127:H136)/COUNTA(H127:H136))</f>
        <v>2.25</v>
      </c>
      <c r="I166" s="262"/>
      <c r="J166" s="262">
        <f>IF(COUNTA(J127:J136)=0,"",SUM(J127:J136)/COUNTA(J127:J136))</f>
      </c>
      <c r="K166" s="263">
        <f>IF(COUNTA(K127:K136)=0,"",SUM(K127:K136)/COUNTA(K127:K136))</f>
        <v>2.4125</v>
      </c>
      <c r="L166" s="263"/>
      <c r="M166" s="265">
        <f>COUNT(M127:M136)</f>
        <v>1</v>
      </c>
      <c r="N166" s="265">
        <f>COUNT(N127:N136)</f>
        <v>1</v>
      </c>
      <c r="O166" s="265">
        <f>COUNT(O127:O136)</f>
        <v>1</v>
      </c>
      <c r="P166" s="265">
        <f>COUNT(P127:P136)</f>
        <v>1</v>
      </c>
      <c r="Q166" s="265">
        <f>COUNT(Q127:Q136)</f>
        <v>1</v>
      </c>
    </row>
    <row r="167" spans="1:17" ht="18" customHeight="1">
      <c r="A167" s="15"/>
      <c r="B167" s="15"/>
      <c r="C167" s="246" t="s">
        <v>140</v>
      </c>
      <c r="D167" s="266">
        <f>IF(COUNTA(D137:D139)=0,"",SUM(D137:D139)/COUNTA(D137:D139))</f>
      </c>
      <c r="E167" s="248">
        <f>IF(COUNTA(E137:E139)=0,"",SUM(E137:E139)/COUNTA(E137:E139))</f>
        <v>2</v>
      </c>
      <c r="F167" s="266"/>
      <c r="G167" s="266">
        <f>IF(COUNTA(G137:G139)=0,"",SUM(G137:G139)/COUNTA(G137:G139))</f>
      </c>
      <c r="H167" s="249">
        <f>IF(COUNTA(H137:H139)=0,"",SUM(H137:H139)/COUNTA(H137:H139))</f>
        <v>1.3</v>
      </c>
      <c r="I167" s="266"/>
      <c r="J167" s="266">
        <f>IF(COUNTA(J137:J139)=0,"",SUM(J137:J139)/COUNTA(J137:J139))</f>
      </c>
      <c r="K167" s="266"/>
      <c r="L167" s="248"/>
      <c r="M167" s="250">
        <f>COUNT(M137:M139)</f>
        <v>1</v>
      </c>
      <c r="N167" s="250">
        <f>COUNT(N137:N139)</f>
        <v>0</v>
      </c>
      <c r="O167" s="250">
        <f>COUNT(O137:O139)</f>
        <v>1</v>
      </c>
      <c r="P167" s="250">
        <f>COUNT(P137:P139)</f>
        <v>0</v>
      </c>
      <c r="Q167" s="250">
        <f>COUNT(Q137:Q139)</f>
        <v>1</v>
      </c>
    </row>
    <row r="168" spans="1:17" ht="18" customHeight="1">
      <c r="A168" s="15"/>
      <c r="B168" s="15"/>
      <c r="C168" s="274"/>
      <c r="D168" s="275"/>
      <c r="E168" s="276"/>
      <c r="F168" s="275"/>
      <c r="G168" s="277"/>
      <c r="H168" s="276"/>
      <c r="I168" s="275"/>
      <c r="J168" s="277"/>
      <c r="K168" s="275"/>
      <c r="L168" s="276"/>
      <c r="M168" s="16"/>
      <c r="N168" s="16"/>
      <c r="O168" s="16"/>
      <c r="P168" s="16"/>
      <c r="Q168" s="16"/>
    </row>
    <row r="169" spans="1:17" ht="18" customHeight="1">
      <c r="A169" s="15"/>
      <c r="B169" s="15"/>
      <c r="C169" s="274"/>
      <c r="D169" s="275"/>
      <c r="E169" s="276"/>
      <c r="F169" s="275"/>
      <c r="G169" s="277"/>
      <c r="H169" s="276"/>
      <c r="I169" s="275"/>
      <c r="J169" s="277"/>
      <c r="K169" s="275"/>
      <c r="L169" s="276"/>
      <c r="M169" s="16"/>
      <c r="N169" s="16"/>
      <c r="O169" s="16"/>
      <c r="P169" s="16"/>
      <c r="Q169" s="16"/>
    </row>
    <row r="170" spans="1:17" ht="18" customHeight="1">
      <c r="A170" s="16"/>
      <c r="B170" s="16"/>
      <c r="C170" s="278" t="s">
        <v>1</v>
      </c>
      <c r="D170" s="279" t="s">
        <v>2</v>
      </c>
      <c r="E170" s="280"/>
      <c r="F170" s="281"/>
      <c r="G170" s="282" t="s">
        <v>438</v>
      </c>
      <c r="H170" s="280"/>
      <c r="I170" s="281"/>
      <c r="J170" s="282" t="s">
        <v>437</v>
      </c>
      <c r="K170" s="281"/>
      <c r="L170" s="280"/>
      <c r="M170" s="283" t="s">
        <v>5</v>
      </c>
      <c r="N170" s="284"/>
      <c r="O170" s="284"/>
      <c r="P170" s="284"/>
      <c r="Q170" s="285" t="s">
        <v>6</v>
      </c>
    </row>
    <row r="171" spans="1:17" ht="18" customHeight="1">
      <c r="A171" s="16"/>
      <c r="B171" s="16"/>
      <c r="C171" s="286" t="s">
        <v>8</v>
      </c>
      <c r="D171" s="287" t="s">
        <v>9</v>
      </c>
      <c r="E171" s="288" t="s">
        <v>10</v>
      </c>
      <c r="F171" s="287" t="s">
        <v>11</v>
      </c>
      <c r="G171" s="289" t="s">
        <v>9</v>
      </c>
      <c r="H171" s="288" t="s">
        <v>10</v>
      </c>
      <c r="I171" s="287" t="s">
        <v>11</v>
      </c>
      <c r="J171" s="289" t="s">
        <v>374</v>
      </c>
      <c r="K171" s="288" t="s">
        <v>10</v>
      </c>
      <c r="L171" s="288"/>
      <c r="M171" s="278" t="s">
        <v>13</v>
      </c>
      <c r="N171" s="278" t="s">
        <v>14</v>
      </c>
      <c r="O171" s="278" t="s">
        <v>6</v>
      </c>
      <c r="P171" s="278" t="s">
        <v>15</v>
      </c>
      <c r="Q171" s="290" t="s">
        <v>16</v>
      </c>
    </row>
    <row r="172" spans="1:17" ht="18" customHeight="1">
      <c r="A172" s="16"/>
      <c r="B172" s="16"/>
      <c r="C172" s="291" t="s">
        <v>146</v>
      </c>
      <c r="D172" s="292">
        <f>IF(COUNTA(D6:D9)=0,"",AVERAGE(D6:D9))</f>
      </c>
      <c r="E172" s="293">
        <f>IF(COUNTA(E6:E9)=0,"",AVERAGE(E6:E9))</f>
        <v>2.5</v>
      </c>
      <c r="F172" s="292"/>
      <c r="G172" s="292">
        <f>IF(COUNTA(G6:G9)=0,"",AVERAGE(G6:G9))</f>
      </c>
      <c r="H172" s="293">
        <f>IF(COUNTA(H6:H9)=0,"",AVERAGE(H6:H9))</f>
        <v>1.4</v>
      </c>
      <c r="I172" s="292"/>
      <c r="J172" s="292">
        <f>IF(COUNTA(J6:J9)=0,"",AVERAGE(J6:J9))</f>
        <v>492612</v>
      </c>
      <c r="K172" s="293">
        <f>IF(COUNTA(K6:K9)=0,"",AVERAGE(K6:K9))</f>
        <v>2.12</v>
      </c>
      <c r="L172" s="293"/>
      <c r="M172" s="294">
        <f>SUM(M142:M143)</f>
        <v>2</v>
      </c>
      <c r="N172" s="294">
        <f>SUM(N142:N143)</f>
        <v>2</v>
      </c>
      <c r="O172" s="294">
        <f>SUM(O142:O143)</f>
        <v>1</v>
      </c>
      <c r="P172" s="294">
        <f>SUM(P142:P143)</f>
        <v>0</v>
      </c>
      <c r="Q172" s="294">
        <f>SUM(Q142:Q143)</f>
        <v>1</v>
      </c>
    </row>
    <row r="173" spans="1:17" ht="18" customHeight="1">
      <c r="A173" s="16"/>
      <c r="B173" s="16"/>
      <c r="C173" s="291" t="s">
        <v>147</v>
      </c>
      <c r="D173" s="292">
        <f>IF(COUNTA(D10:D31)=0,"",AVERAGE(D10:D31))</f>
      </c>
      <c r="E173" s="293">
        <f>IF(COUNTA(E10:E31)=0,"",AVERAGE(E10:E31))</f>
        <v>2.2</v>
      </c>
      <c r="F173" s="292"/>
      <c r="G173" s="292">
        <f>IF(COUNTA(G10:G31)=0,"",AVERAGE(G10:G31))</f>
        <v>326577.5</v>
      </c>
      <c r="H173" s="293">
        <f>IF(COUNTA(H10:H31)=0,"",AVERAGE(H10:H31))</f>
        <v>1.264</v>
      </c>
      <c r="I173" s="292"/>
      <c r="J173" s="292">
        <f>IF(COUNTA(J10:J31)=0,"",AVERAGE(J10:J31))</f>
        <v>186835.33333333334</v>
      </c>
      <c r="K173" s="293">
        <f>IF(COUNTA(K10:K31)=0,"",AVERAGE(K10:K31))</f>
        <v>1.4057894736842105</v>
      </c>
      <c r="L173" s="293"/>
      <c r="M173" s="294">
        <f>SUM(M145:M147)</f>
        <v>9</v>
      </c>
      <c r="N173" s="294">
        <f>SUM(N145:N147)</f>
        <v>9</v>
      </c>
      <c r="O173" s="294">
        <f>SUM(O145:O147)</f>
        <v>5</v>
      </c>
      <c r="P173" s="294">
        <f>SUM(P145:P147)</f>
        <v>1</v>
      </c>
      <c r="Q173" s="294">
        <f>SUM(Q145:Q147)</f>
        <v>5</v>
      </c>
    </row>
    <row r="174" spans="1:17" ht="18" customHeight="1">
      <c r="A174" s="16"/>
      <c r="B174" s="16"/>
      <c r="C174" s="291" t="s">
        <v>148</v>
      </c>
      <c r="D174" s="295">
        <f>IF(COUNTA(D32:D58)=0,"",AVERAGE(D32:D58))</f>
        <v>618222</v>
      </c>
      <c r="E174" s="296">
        <f>IF(COUNTA(E32:E58)=0,"",AVERAGE(E32:E58))</f>
        <v>2.0916666666666663</v>
      </c>
      <c r="F174" s="296"/>
      <c r="G174" s="295">
        <f>IF(COUNTA(G32:G58)=0,"",AVERAGE(G32:G58))</f>
        <v>709610</v>
      </c>
      <c r="H174" s="296">
        <f>IF(COUNTA(H32:H58)=0,"",AVERAGE(H32:H58))</f>
        <v>1.6193333333333333</v>
      </c>
      <c r="I174" s="296"/>
      <c r="J174" s="295">
        <f>IF(COUNTA(J32:J58)=0,"",AVERAGE(J32:J58))</f>
        <v>526957.25</v>
      </c>
      <c r="K174" s="296">
        <f>IF(COUNTA(K32:K58)=0,"",AVERAGE(K32:K58))</f>
        <v>1.5096000000000003</v>
      </c>
      <c r="L174" s="296"/>
      <c r="M174" s="297">
        <f>SUM(M149:M151)</f>
        <v>12</v>
      </c>
      <c r="N174" s="297">
        <f>SUM(N149:N151)</f>
        <v>12</v>
      </c>
      <c r="O174" s="297">
        <f>SUM(O149:O151)</f>
        <v>11</v>
      </c>
      <c r="P174" s="297">
        <f>SUM(P149:P151)</f>
        <v>2</v>
      </c>
      <c r="Q174" s="297">
        <f>SUM(Q149:Q151)</f>
        <v>15</v>
      </c>
    </row>
    <row r="175" spans="1:17" ht="18" customHeight="1">
      <c r="A175" s="16"/>
      <c r="B175" s="16"/>
      <c r="C175" s="291" t="s">
        <v>149</v>
      </c>
      <c r="D175" s="293">
        <f>IF(COUNTA(D59:D78)=0,"",AVERAGE(D59:D78))</f>
      </c>
      <c r="E175" s="293">
        <f>IF(COUNTA(E59:E78)=0,"",AVERAGE(E59:E78))</f>
        <v>1.59375</v>
      </c>
      <c r="F175" s="293"/>
      <c r="G175" s="292">
        <f>IF(COUNTA(G59:G78)=0,"",AVERAGE(G59:G78))</f>
      </c>
      <c r="H175" s="293">
        <f>IF(COUNTA(H59:H78)=0,"",AVERAGE(H59:H78))</f>
        <v>1.332857142857143</v>
      </c>
      <c r="I175" s="293"/>
      <c r="J175" s="292">
        <f>IF(COUNTA(J59:J78)=0,"",AVERAGE(J59:J78))</f>
      </c>
      <c r="K175" s="293">
        <f>IF(COUNTA(K59:K78)=0,"",AVERAGE(K59:K78))</f>
        <v>1.7128571428571429</v>
      </c>
      <c r="L175" s="293"/>
      <c r="M175" s="294">
        <f>SUM(M153:M155)</f>
        <v>8</v>
      </c>
      <c r="N175" s="294">
        <f>SUM(N153:N155)</f>
        <v>7</v>
      </c>
      <c r="O175" s="294">
        <f>SUM(O153:O155)</f>
        <v>6</v>
      </c>
      <c r="P175" s="294">
        <f>SUM(P153:P155)</f>
        <v>0</v>
      </c>
      <c r="Q175" s="294">
        <f>SUM(Q153:Q155)</f>
        <v>7</v>
      </c>
    </row>
    <row r="176" spans="1:17" ht="18" customHeight="1">
      <c r="A176" s="16"/>
      <c r="B176" s="16"/>
      <c r="C176" s="291" t="s">
        <v>150</v>
      </c>
      <c r="D176" s="294">
        <f>IF(COUNTA(D79:D98)=0,"",AVERAGE(D79:D98))</f>
      </c>
      <c r="E176" s="298">
        <f>IF(COUNTA(E79:E98)=0,"",AVERAGE(E79:E98))</f>
        <v>2.4750000000000005</v>
      </c>
      <c r="F176" s="294"/>
      <c r="G176" s="294">
        <f>IF(COUNTA(G79:G98)=0,"",AVERAGE(G79:G98))</f>
        <v>606414.3636363636</v>
      </c>
      <c r="H176" s="298">
        <f>IF(COUNTA(H79:H98)=0,"",AVERAGE(H79:H98))</f>
        <v>1.7145714285714284</v>
      </c>
      <c r="I176" s="294"/>
      <c r="J176" s="294">
        <f>IF(COUNTA(J79:J98)=0,"",AVERAGE(J79:J98))</f>
        <v>616387.0833333334</v>
      </c>
      <c r="K176" s="298">
        <f>IF(COUNTA(K79:K98)=0,"",AVERAGE(K79:K98))</f>
        <v>1.8891249999999997</v>
      </c>
      <c r="L176" s="298"/>
      <c r="M176" s="294">
        <f>SUM(M157:M159)</f>
        <v>14</v>
      </c>
      <c r="N176" s="294">
        <f>SUM(N157:N159)</f>
        <v>14</v>
      </c>
      <c r="O176" s="294">
        <f>SUM(O157:O159)</f>
        <v>14</v>
      </c>
      <c r="P176" s="294">
        <f>SUM(P157:P159)</f>
        <v>0</v>
      </c>
      <c r="Q176" s="294">
        <f>SUM(Q157:Q159)</f>
        <v>14</v>
      </c>
    </row>
    <row r="177" spans="1:17" ht="18" customHeight="1">
      <c r="A177" s="16"/>
      <c r="B177" s="16"/>
      <c r="C177" s="291" t="s">
        <v>151</v>
      </c>
      <c r="D177" s="298">
        <f>IF(COUNTA(D99:D119)=0,"",AVERAGE(D99:D119))</f>
      </c>
      <c r="E177" s="298">
        <f>IF(COUNTA(E99:E119)=0,"",AVERAGE(E99:E119))</f>
        <v>1.8025555555555555</v>
      </c>
      <c r="F177" s="298"/>
      <c r="G177" s="294">
        <f>IF(COUNTA(G99:G119)=0,"",AVERAGE(G99:G119))</f>
        <v>348567.2</v>
      </c>
      <c r="H177" s="298">
        <f>IF(COUNTA(H99:H119)=0,"",AVERAGE(H99:H119))</f>
        <v>1.2383333333333333</v>
      </c>
      <c r="I177" s="298"/>
      <c r="J177" s="294">
        <f>IF(COUNTA(J99:J119)=0,"",AVERAGE(J99:J119))</f>
        <v>376923.85714285716</v>
      </c>
      <c r="K177" s="298">
        <f>IF(COUNTA(K99:K119)=0,"",AVERAGE(K99:K119))</f>
        <v>1.963611111111111</v>
      </c>
      <c r="L177" s="298"/>
      <c r="M177" s="294">
        <f>SUM(M161:M163)</f>
        <v>8</v>
      </c>
      <c r="N177" s="294">
        <f>SUM(N161:N163)</f>
        <v>9</v>
      </c>
      <c r="O177" s="294">
        <f>SUM(O161:O163)</f>
        <v>4</v>
      </c>
      <c r="P177" s="294">
        <f>SUM(P161:P163)</f>
        <v>0</v>
      </c>
      <c r="Q177" s="294">
        <f>SUM(Q161:Q163)</f>
        <v>6</v>
      </c>
    </row>
    <row r="178" spans="1:17" ht="18" customHeight="1">
      <c r="A178" s="16"/>
      <c r="B178" s="16"/>
      <c r="C178" s="291" t="s">
        <v>152</v>
      </c>
      <c r="D178" s="294">
        <f>IF(COUNTA(D120:D139)=0,"",AVERAGE(D120:D139))</f>
      </c>
      <c r="E178" s="298">
        <f>IF(COUNTA(E120:E139)=0,"",AVERAGE(E120:E139))</f>
        <v>1.85625</v>
      </c>
      <c r="F178" s="298"/>
      <c r="G178" s="294">
        <f>IF(COUNTA(G120:G139)=0,"",AVERAGE(G120:G139))</f>
      </c>
      <c r="H178" s="298">
        <f>IF(COUNTA(H120:H139)=0,"",AVERAGE(H120:H139))</f>
        <v>1.374</v>
      </c>
      <c r="I178" s="298"/>
      <c r="J178" s="294">
        <f>IF(COUNTA(J120:J139)=0,"",AVERAGE(J120:J139))</f>
        <v>424071.3333333333</v>
      </c>
      <c r="K178" s="298">
        <f>IF(COUNTA(K120:K139)=0,"",AVERAGE(K120:K139))</f>
        <v>1.5157142857142858</v>
      </c>
      <c r="L178" s="298"/>
      <c r="M178" s="294">
        <f>SUM(M165:M167)</f>
        <v>7</v>
      </c>
      <c r="N178" s="294">
        <f>SUM(N165:N167)</f>
        <v>5</v>
      </c>
      <c r="O178" s="294">
        <f>SUM(O165:O167)</f>
        <v>6</v>
      </c>
      <c r="P178" s="294">
        <f>SUM(P165:P167)</f>
        <v>1</v>
      </c>
      <c r="Q178" s="294">
        <f>SUM(Q165:Q167)</f>
        <v>7</v>
      </c>
    </row>
    <row r="179" spans="1:17" ht="18" customHeight="1">
      <c r="A179" s="16"/>
      <c r="B179" s="16"/>
      <c r="C179" s="299" t="s">
        <v>153</v>
      </c>
      <c r="D179" s="300">
        <f>COUNTA(D6:D6,D10:D19,D32:D40,D59:D64,D79:D88,D99:D106,D120:D126)</f>
        <v>1</v>
      </c>
      <c r="E179" s="301">
        <f>COUNTA(E6:E6,E10:E19,E32:E40,E59:E64,E79:E88,E99:E106,E120:E126)</f>
        <v>39</v>
      </c>
      <c r="F179" s="301"/>
      <c r="G179" s="301">
        <f>COUNTA(G6:G6,G10:G19,G32:G40,G59:G64,G79:G88,G99:G106,G120:G126)</f>
        <v>15</v>
      </c>
      <c r="H179" s="301">
        <f>COUNTA(H6:H6,H10:H19,H32:H40,H59:H64,H79:H88,H99:H106,H120:H126)</f>
        <v>40</v>
      </c>
      <c r="I179" s="301"/>
      <c r="J179" s="301">
        <f>COUNTA(J6:J6,J10:J19,J32:J40,J59:J64,J79:J88,J99:J106,J120:J126)</f>
        <v>23</v>
      </c>
      <c r="K179" s="301">
        <f>COUNTA(K6:K6,K10:K19,K32:K40,K59:K64,K79:K88,K99:K106,K120:K126)</f>
        <v>49</v>
      </c>
      <c r="L179" s="301"/>
      <c r="M179" s="301"/>
      <c r="N179" s="301"/>
      <c r="O179" s="301"/>
      <c r="P179" s="301"/>
      <c r="Q179" s="301"/>
    </row>
    <row r="180" spans="1:17" ht="18" customHeight="1">
      <c r="A180" s="16"/>
      <c r="B180" s="16"/>
      <c r="C180" s="302" t="s">
        <v>154</v>
      </c>
      <c r="D180" s="303">
        <f>IF(COUNTA(D6:D6,D10:D19,D32:D40,D59:D64,D79:D88,D99:D106,D120:D126)=0,"",AVERAGE(D6:D6,D10:D19,D32:D40,D59:D64,D79:D88,D99:D106,D120:D126))</f>
        <v>618222</v>
      </c>
      <c r="E180" s="304">
        <f>IF(COUNTA(E6:E6,E10:E19,E32:E40,E59:E64,E79:E88,E99:E106,E120:E126)=0,"",AVERAGE(E6:E6,E10:E19,E32:E40,E59:E64,E79:E88,E99:E106,E120:E126))</f>
        <v>1.9159743589743594</v>
      </c>
      <c r="F180" s="303"/>
      <c r="G180" s="303">
        <f>IF(COUNTA(G6:G6,G10:G19,G32:G40,G59:G64,G79:G88,G99:G106,G120:G126)=0,"",AVERAGE(G6:G6,G10:G19,G32:G40,G59:G64,G79:G88,G99:G106,G120:G126))</f>
        <v>450557.2</v>
      </c>
      <c r="H180" s="304">
        <f>IF(COUNTA(H6:H6,H10:H19,H32:H40,H59:H64,H79:H88,H99:H106,H120:H126)=0,"",AVERAGE(H6:H6,H10:H19,H32:H40,H59:H64,H79:H88,H99:H106,H120:H126))</f>
        <v>1.3544000000000003</v>
      </c>
      <c r="I180" s="303"/>
      <c r="J180" s="303">
        <f>IF(COUNTA(J6:J6,J10:J19,J32:J40,J59:J64,J79:J88,J99:J106,J120:J126)=0,"",AVERAGE(J6:J6,J10:J19,J32:J40,J59:J64,J79:J88,J99:J106,J120:J126))</f>
        <v>439715.52173913043</v>
      </c>
      <c r="K180" s="304">
        <f>IF(COUNTA(K6:K6,K10:K19,K32:K40,K59:K64,K79:K88,K99:K106,K120:K126)=0,"",AVERAGE(K6:K6,K10:K19,K32:K40,K59:K64,K79:K88,K99:K106,K120:K126))</f>
        <v>1.4261428571428572</v>
      </c>
      <c r="L180" s="304"/>
      <c r="M180" s="303">
        <f>M142+M145+M149+M153+M157+M161+M165</f>
        <v>42</v>
      </c>
      <c r="N180" s="303">
        <f>N142+N145+N149+N153+N157+N161+N165</f>
        <v>41</v>
      </c>
      <c r="O180" s="303">
        <f>O142+O145+O149+O153+O157+O161+O165</f>
        <v>36</v>
      </c>
      <c r="P180" s="303">
        <f>P142+P145+P149+P153+P157+P161+P165</f>
        <v>2</v>
      </c>
      <c r="Q180" s="303">
        <f>Q142+Q145+Q149+Q153+Q157+Q161+Q165</f>
        <v>39</v>
      </c>
    </row>
    <row r="181" spans="1:17" ht="18" customHeight="1">
      <c r="A181" s="16"/>
      <c r="B181" s="16"/>
      <c r="C181" s="299" t="s">
        <v>153</v>
      </c>
      <c r="D181" s="305">
        <f>IF(COUNTA(D7:D9,D20:D28,D41:D51,D65:D76,D89:D96,D107:D118,D127:D136)=0,"",COUNTA(D7:D9,D20:D28,D41:D51,D65:D76,D89:D96,D107:D118,D127:D136))</f>
      </c>
      <c r="E181" s="305">
        <f>COUNTA(E7:E9,E20:E28,E41:E51,E65:E76,E89:E96,E107:E118,E127:E136)</f>
        <v>14</v>
      </c>
      <c r="F181" s="305"/>
      <c r="G181" s="305">
        <f>COUNTA(G7:G9,G20:G28,G41:G51,G65:G76,G89:G96,G107:G118,G127:G136)</f>
        <v>3</v>
      </c>
      <c r="H181" s="305">
        <f>COUNTA(H7:H9,H20:H28,H41:H51,H65:H76,H89:H96,H107:H118,H127:H136)</f>
        <v>8</v>
      </c>
      <c r="I181" s="305"/>
      <c r="J181" s="305">
        <f>COUNTA(J7:J9,J20:J28,J41:J51,J65:J76,J89:J96,J107:J118,J127:J136)</f>
        <v>6</v>
      </c>
      <c r="K181" s="305">
        <f>COUNTA(K7:K9,K20:K28,K41:K51,K65:K76,K89:K96,K107:K118,K127:K136)</f>
        <v>47</v>
      </c>
      <c r="L181" s="305"/>
      <c r="M181" s="301"/>
      <c r="N181" s="301"/>
      <c r="O181" s="301"/>
      <c r="P181" s="301"/>
      <c r="Q181" s="301"/>
    </row>
    <row r="182" spans="1:17" ht="18" customHeight="1">
      <c r="A182" s="16"/>
      <c r="B182" s="16"/>
      <c r="C182" s="302" t="s">
        <v>155</v>
      </c>
      <c r="D182" s="303">
        <f>IF(COUNTA(D7:D9,D20:D28,D41:D51,D65:D76,D89:D96,D107:D118,D127:D136)=0,"",AVERAGE(D7:D9,D20:D28,D41:D51,D65:D76,D89:D96,D107:D118,D127:D136))</f>
      </c>
      <c r="E182" s="304">
        <f>IF(COUNTA(E7:E9,E20:E28,E41:E51,E65:E76,E89:E96,E107:E118,E127:E136)=0,"",AVERAGE(E7:E9,E20:E28,E41:E51,E65:E76,E89:E96,E107:E118,E127:E136))</f>
        <v>2.471428571428572</v>
      </c>
      <c r="F182" s="303"/>
      <c r="G182" s="303">
        <f>IF(COUNTA(G7:G9,G20:G28,G41:G51,G65:G76,G89:G96,G107:G118,G127:G136)=0,"",AVERAGE(G7:G9,G20:G28,G41:G51,G65:G76,G89:G96,G107:G118,G127:G136))</f>
        <v>769397</v>
      </c>
      <c r="H182" s="304">
        <f>IF(COUNTA(H7:H9,H20:H28,H41:H51,H65:H76,H89:H96,H107:H118,H127:H136)=0,"",AVERAGE(H7:H9,H20:H28,H41:H51,H65:H76,H89:H96,H107:H118,H127:H136))</f>
        <v>1.9674999999999998</v>
      </c>
      <c r="I182" s="303"/>
      <c r="J182" s="303">
        <f>IF(COUNTA(J7:J9,J20:J28,J41:J51,J65:J76,J89:J96,J107:J118,J127:J136)=0,"",AVERAGE(J7:J9,J20:J28,J41:J51,J65:J76,J89:J96,J107:J118,J127:J136))</f>
        <v>608368.1666666666</v>
      </c>
      <c r="K182" s="304">
        <f>IF(COUNTA(K7:K9,K20:K28,K41:K51,K65:K76,K89:K96,K107:K118,K127:K136)=0,"",AVERAGE(K7:K9,K20:K28,K41:K51,K65:K76,K89:K96,K107:K118,K127:K136))</f>
        <v>2.015319148936171</v>
      </c>
      <c r="L182" s="304"/>
      <c r="M182" s="303">
        <f>M143+M146+M150+M154+M158+M162+M166</f>
        <v>15</v>
      </c>
      <c r="N182" s="303">
        <f>N143+N146+N150+N154+N158+N162+N166</f>
        <v>15</v>
      </c>
      <c r="O182" s="303">
        <f>O143+O146+O150+O154+O158+O162+O166</f>
        <v>8</v>
      </c>
      <c r="P182" s="303">
        <f>P143+P146+P150+P154+P158+P162+P166</f>
        <v>1</v>
      </c>
      <c r="Q182" s="303">
        <f>Q143+Q146+Q150+Q154+Q158+Q162+Q166</f>
        <v>8</v>
      </c>
    </row>
    <row r="183" spans="1:17" ht="18" customHeight="1">
      <c r="A183" s="16"/>
      <c r="B183" s="16"/>
      <c r="C183" s="299" t="s">
        <v>153</v>
      </c>
      <c r="D183" s="300">
        <f>COUNTA(D29:D31,D52:D58,D77:D78,D97:D98,D119:D119,D137:D139)</f>
        <v>0</v>
      </c>
      <c r="E183" s="300">
        <f>COUNTA(E29:E31,E52:E58,E77:E78,E97:E98,E119:E119,E137:E139)</f>
        <v>2</v>
      </c>
      <c r="F183" s="301"/>
      <c r="G183" s="300">
        <f>COUNTA(G29:G31,G52:G58,G77:G78,G97:G98,G119:G119,G137:G139)</f>
        <v>1</v>
      </c>
      <c r="H183" s="305">
        <f>COUNTA(H29:H31,H52:H58,H77:H78,H97:H98,H119:H119,H137:H139)</f>
        <v>8</v>
      </c>
      <c r="I183" s="301"/>
      <c r="J183" s="305">
        <f>COUNTA(J29:J31,J52:J58,J77:J78,J97:J98,J119:J119,J137:J139)</f>
        <v>1</v>
      </c>
      <c r="K183" s="305">
        <f>COUNTA(K29:K31,K52:K58,K77:K78,K97:K98,K119:K119,K137:K139)</f>
        <v>14</v>
      </c>
      <c r="L183" s="301"/>
      <c r="M183" s="301"/>
      <c r="N183" s="301"/>
      <c r="O183" s="301"/>
      <c r="P183" s="301"/>
      <c r="Q183" s="301"/>
    </row>
    <row r="184" spans="1:17" ht="18" customHeight="1">
      <c r="A184" s="16"/>
      <c r="B184" s="16"/>
      <c r="C184" s="302" t="s">
        <v>156</v>
      </c>
      <c r="D184" s="303">
        <f>IF(COUNTA(D29:D31,D52:D58,D77:D78,D97:D98,D119:D119,D137:D139)=0,"",AVERAGE(D29:D31,D52:D58,D77:D78,D97:D98,D119:D119,D137:D139))</f>
      </c>
      <c r="E184" s="303">
        <f>IF(COUNTA(E29:E31,E52:E58,E77:E78,E97:E98,E119:E119,E137:E139)=0,"",AVERAGE(E29:E31,E52:E58,E77:E78,E97:E98,E119:E119,E137:E139))</f>
        <v>2</v>
      </c>
      <c r="F184" s="303"/>
      <c r="G184" s="303">
        <f>IF(COUNTA(G29:G31,G52:G58,G77:G78,G97:G98,G119:G119,G137:G139)=0,"",AVERAGE(G29:G31,G52:G58,G77:G78,G97:G98,G119:G119,G137:G139))</f>
        <v>709610</v>
      </c>
      <c r="H184" s="304">
        <f>IF(COUNTA(H29:H31,H52:H58,H77:H78,H97:H98,H119:H119,H137:H139)=0,"",AVERAGE(H29:H31,H52:H58,H77:H78,H97:H98,H119:H119,H137:H139))</f>
        <v>1.73125</v>
      </c>
      <c r="I184" s="303"/>
      <c r="J184" s="303">
        <f>IF(COUNTA(J29:J31,J52:J58,J77:J78,J97:J98,J119:J119,J137:J139)=0,"",AVERAGE(J29:J31,J52:J58,J77:J78,J97:J98,J119:J119,J137:J139))</f>
        <v>704607</v>
      </c>
      <c r="K184" s="304">
        <f>IF(COUNTA(K29:K31,K52:K58,K77:K78,K97:K98,K119:K119,K137:K139)=0,"",AVERAGE(K29:K31,K52:K58,K77:K78,K97:K98,K119:K119,K137:K139))</f>
        <v>1.364285714285714</v>
      </c>
      <c r="L184" s="304"/>
      <c r="M184" s="303">
        <f>M147+M151+M155+M159+M163+M167</f>
        <v>3</v>
      </c>
      <c r="N184" s="303">
        <f>N147+N151+N155+N159+N163+N167</f>
        <v>2</v>
      </c>
      <c r="O184" s="303">
        <f>O147+O151+O155+O159+O163+O167</f>
        <v>3</v>
      </c>
      <c r="P184" s="303">
        <f>P147+P151+P155+P159+P163+P167</f>
        <v>1</v>
      </c>
      <c r="Q184" s="303">
        <f>Q147+Q151+Q155+Q159+Q163+Q167</f>
        <v>8</v>
      </c>
    </row>
    <row r="185" spans="1:17" ht="18" customHeight="1">
      <c r="A185" s="16"/>
      <c r="B185" s="16"/>
      <c r="C185" s="299" t="s">
        <v>153</v>
      </c>
      <c r="D185" s="306">
        <f>IF(COUNTA(D6:D139)=0,"",COUNTA(D6:D139))</f>
        <v>1</v>
      </c>
      <c r="E185" s="306">
        <f>COUNTA(E6:E139)</f>
        <v>55</v>
      </c>
      <c r="F185" s="306"/>
      <c r="G185" s="306">
        <f>COUNTA(G6:G139)</f>
        <v>19</v>
      </c>
      <c r="H185" s="306">
        <f>COUNTA(H6:H139)</f>
        <v>56</v>
      </c>
      <c r="I185" s="306"/>
      <c r="J185" s="306">
        <f>COUNTA(J6:J139)</f>
        <v>30</v>
      </c>
      <c r="K185" s="306">
        <f>COUNTA(K6:K139)</f>
        <v>110</v>
      </c>
      <c r="L185" s="306"/>
      <c r="M185" s="307"/>
      <c r="N185" s="307"/>
      <c r="O185" s="307"/>
      <c r="P185" s="307"/>
      <c r="Q185" s="307"/>
    </row>
    <row r="186" spans="1:17" ht="18" customHeight="1">
      <c r="A186" s="16"/>
      <c r="B186" s="16"/>
      <c r="C186" s="302" t="s">
        <v>157</v>
      </c>
      <c r="D186" s="308">
        <f>IF(COUNTA(D6:D139)=0,"",AVERAGE(D6:D139))</f>
        <v>618222</v>
      </c>
      <c r="E186" s="309">
        <f>IF(COUNTA(E6:E139)=0,"",AVERAGE(E6:E139))</f>
        <v>2.0604181818181813</v>
      </c>
      <c r="F186" s="308"/>
      <c r="G186" s="308">
        <f>IF(COUNTA(G6:G139)=0,"",AVERAGE(G6:G139))</f>
        <v>514534.6842105263</v>
      </c>
      <c r="H186" s="309">
        <f>IF(COUNTA(H6:H139)=0,"",AVERAGE(H6:H139))</f>
        <v>1.4958214285714284</v>
      </c>
      <c r="I186" s="308"/>
      <c r="J186" s="308">
        <f>IF(COUNTA(J6:J139)=0,"",AVERAGE(J6:J139))</f>
        <v>482275.76666666666</v>
      </c>
      <c r="K186" s="309">
        <f>IF(COUNTA(K6:K139)=0,"",AVERAGE(K6:K139))</f>
        <v>1.670009090909091</v>
      </c>
      <c r="L186" s="309"/>
      <c r="M186" s="310">
        <f>M184+M182+M180</f>
        <v>60</v>
      </c>
      <c r="N186" s="310">
        <f>N184+N182+N180</f>
        <v>58</v>
      </c>
      <c r="O186" s="310">
        <f>O184+O182+O180</f>
        <v>47</v>
      </c>
      <c r="P186" s="310">
        <f>P184+P182+P180</f>
        <v>4</v>
      </c>
      <c r="Q186" s="310">
        <f>Q184+Q182+Q180</f>
        <v>55</v>
      </c>
    </row>
    <row r="187" spans="1:17" ht="18" customHeight="1">
      <c r="A187" s="15"/>
      <c r="B187" s="15"/>
      <c r="C187" s="311"/>
      <c r="D187" s="23"/>
      <c r="E187" s="22"/>
      <c r="F187" s="23"/>
      <c r="G187" s="312"/>
      <c r="H187" s="313"/>
      <c r="I187" s="311"/>
      <c r="J187" s="314"/>
      <c r="K187" s="315"/>
      <c r="L187" s="315"/>
      <c r="M187" s="311"/>
      <c r="N187" s="311"/>
      <c r="O187" s="311"/>
      <c r="P187" s="311"/>
      <c r="Q187" s="311"/>
    </row>
    <row r="188" spans="1:17" ht="18" customHeight="1">
      <c r="A188" s="15"/>
      <c r="B188" s="15"/>
      <c r="C188" s="15"/>
      <c r="D188" s="317" t="str">
        <f>A5</f>
        <v>前年比</v>
      </c>
      <c r="E188" s="318" t="str">
        <f>A5</f>
        <v>前年比</v>
      </c>
      <c r="F188" s="317" t="str">
        <f>A5</f>
        <v>前年比</v>
      </c>
      <c r="G188" s="18"/>
      <c r="H188" s="319"/>
      <c r="I188" s="15"/>
      <c r="J188" s="18"/>
      <c r="K188" s="17"/>
      <c r="L188" s="17"/>
      <c r="M188" s="15"/>
      <c r="N188" s="15"/>
      <c r="O188" s="15"/>
      <c r="P188" s="15"/>
      <c r="Q188" s="15"/>
    </row>
    <row r="189" spans="1:17" ht="18" customHeight="1">
      <c r="A189" s="15"/>
      <c r="B189" s="15"/>
      <c r="C189" s="15"/>
      <c r="D189" s="317" t="s">
        <v>158</v>
      </c>
      <c r="E189" s="320">
        <v>0</v>
      </c>
      <c r="F189" s="317" t="s">
        <v>159</v>
      </c>
      <c r="G189" s="18"/>
      <c r="H189" s="319" t="s">
        <v>160</v>
      </c>
      <c r="I189" s="15"/>
      <c r="J189" s="321"/>
      <c r="K189" s="319"/>
      <c r="L189" s="319"/>
      <c r="M189" s="15"/>
      <c r="N189" s="15"/>
      <c r="O189" s="15"/>
      <c r="P189" s="15"/>
      <c r="Q189" s="15"/>
    </row>
    <row r="190" spans="1:17" ht="36.75" customHeight="1">
      <c r="A190" s="15"/>
      <c r="B190" s="15"/>
      <c r="C190" s="15"/>
      <c r="D190" s="317">
        <f>DCOUNTA(A5:A139,1,D188:D189)</f>
        <v>17</v>
      </c>
      <c r="E190" s="320">
        <f>DCOUNTA(A5:A139,1,E188:E189)</f>
        <v>27</v>
      </c>
      <c r="F190" s="320">
        <f>DCOUNTA(A5:A139,1,F188:F189)</f>
        <v>12</v>
      </c>
      <c r="G190" s="322"/>
      <c r="H190" s="1467"/>
      <c r="I190" s="1468"/>
      <c r="J190" s="1468"/>
      <c r="K190" s="1468"/>
      <c r="L190" s="1468"/>
      <c r="M190" s="1468"/>
      <c r="N190" s="1469"/>
      <c r="O190" s="1469"/>
      <c r="P190" s="1469"/>
      <c r="Q190" s="1469"/>
    </row>
    <row r="191" spans="1:17" ht="18" customHeight="1">
      <c r="A191" s="15"/>
      <c r="B191" s="15"/>
      <c r="C191" s="15"/>
      <c r="D191" s="323">
        <f>D190/(D190+E190+F190)</f>
        <v>0.30357142857142855</v>
      </c>
      <c r="E191" s="323">
        <f>E190/(D190+E190+F190)</f>
        <v>0.48214285714285715</v>
      </c>
      <c r="F191" s="323">
        <f>F190/(D190+E190+F190)</f>
        <v>0.21428571428571427</v>
      </c>
      <c r="G191" s="322"/>
      <c r="H191" s="319"/>
      <c r="I191" s="15"/>
      <c r="J191" s="322"/>
      <c r="K191" s="319"/>
      <c r="L191" s="319"/>
      <c r="M191" s="15"/>
      <c r="N191" s="15"/>
      <c r="O191" s="15"/>
      <c r="P191" s="15"/>
      <c r="Q191" s="15"/>
    </row>
    <row r="192" spans="1:17" ht="18" customHeight="1">
      <c r="A192" s="15"/>
      <c r="B192" s="15"/>
      <c r="C192" s="15"/>
      <c r="D192" s="15"/>
      <c r="E192" s="319"/>
      <c r="F192" s="15"/>
      <c r="G192" s="322"/>
      <c r="H192" s="319"/>
      <c r="I192" s="15"/>
      <c r="J192" s="322"/>
      <c r="K192" s="319"/>
      <c r="L192" s="319"/>
      <c r="M192" s="15"/>
      <c r="N192" s="15"/>
      <c r="O192" s="15"/>
      <c r="P192" s="15"/>
      <c r="Q192" s="15"/>
    </row>
    <row r="193" spans="1:17" ht="18" customHeight="1">
      <c r="A193" s="15"/>
      <c r="B193" s="15"/>
      <c r="C193" s="15"/>
      <c r="D193" s="15" t="s">
        <v>161</v>
      </c>
      <c r="E193" s="319"/>
      <c r="F193" s="15"/>
      <c r="G193" s="322"/>
      <c r="H193" s="17"/>
      <c r="I193" s="15"/>
      <c r="J193" s="322"/>
      <c r="K193" s="319"/>
      <c r="L193" s="319"/>
      <c r="M193" s="15"/>
      <c r="N193" s="15"/>
      <c r="O193" s="15"/>
      <c r="P193" s="15"/>
      <c r="Q193" s="15"/>
    </row>
    <row r="194" spans="1:17" ht="18" customHeight="1">
      <c r="A194" s="15"/>
      <c r="B194" s="15"/>
      <c r="C194" s="15"/>
      <c r="D194" s="324"/>
      <c r="E194" s="325" t="s">
        <v>162</v>
      </c>
      <c r="F194" s="326"/>
      <c r="G194" s="325" t="s">
        <v>163</v>
      </c>
      <c r="H194" s="326"/>
      <c r="I194" s="325" t="s">
        <v>419</v>
      </c>
      <c r="J194" s="327"/>
      <c r="K194" s="319"/>
      <c r="L194" s="319"/>
      <c r="M194" s="15"/>
      <c r="N194" s="15"/>
      <c r="O194" s="15"/>
      <c r="P194" s="15"/>
      <c r="Q194" s="15"/>
    </row>
    <row r="195" spans="1:17" ht="18" customHeight="1">
      <c r="A195" s="15"/>
      <c r="B195" s="15"/>
      <c r="C195" s="15"/>
      <c r="D195" s="324"/>
      <c r="E195" s="328" t="s">
        <v>164</v>
      </c>
      <c r="F195" s="329" t="s">
        <v>165</v>
      </c>
      <c r="G195" s="328" t="s">
        <v>164</v>
      </c>
      <c r="H195" s="329" t="s">
        <v>165</v>
      </c>
      <c r="I195" s="330" t="s">
        <v>164</v>
      </c>
      <c r="J195" s="328" t="s">
        <v>165</v>
      </c>
      <c r="K195" s="319"/>
      <c r="L195" s="319"/>
      <c r="M195" s="15"/>
      <c r="N195" s="15"/>
      <c r="O195" s="15"/>
      <c r="P195" s="15"/>
      <c r="Q195" s="15"/>
    </row>
    <row r="196" spans="1:17" ht="18" customHeight="1">
      <c r="A196" s="15"/>
      <c r="B196" s="15"/>
      <c r="C196" s="15"/>
      <c r="D196" s="324" t="s">
        <v>166</v>
      </c>
      <c r="E196" s="331">
        <v>3</v>
      </c>
      <c r="F196" s="332">
        <f>E196/$E$200*100</f>
        <v>2.6785714285714284</v>
      </c>
      <c r="G196" s="331">
        <v>2</v>
      </c>
      <c r="H196" s="332">
        <f>G196/$G$200*100</f>
        <v>1.834862385321101</v>
      </c>
      <c r="I196" s="331">
        <f>F218</f>
        <v>0</v>
      </c>
      <c r="J196" s="333">
        <f>I196/I200*100</f>
        <v>0</v>
      </c>
      <c r="K196" s="319"/>
      <c r="L196" s="319"/>
      <c r="M196" s="15"/>
      <c r="N196" s="15"/>
      <c r="O196" s="15"/>
      <c r="P196" s="15"/>
      <c r="Q196" s="15"/>
    </row>
    <row r="197" spans="1:17" ht="18" customHeight="1">
      <c r="A197" s="15"/>
      <c r="B197" s="15"/>
      <c r="C197" s="15"/>
      <c r="D197" s="324" t="s">
        <v>167</v>
      </c>
      <c r="E197" s="331">
        <v>9</v>
      </c>
      <c r="F197" s="332">
        <f>E197/$E$200*100</f>
        <v>8.035714285714286</v>
      </c>
      <c r="G197" s="331">
        <v>11</v>
      </c>
      <c r="H197" s="332">
        <f>G197/$G$200*100</f>
        <v>10.091743119266056</v>
      </c>
      <c r="I197" s="331">
        <f>F221</f>
        <v>1</v>
      </c>
      <c r="J197" s="333">
        <f>I197/I200*100</f>
        <v>1.7857142857142856</v>
      </c>
      <c r="K197" s="319"/>
      <c r="L197" s="319"/>
      <c r="M197" s="15"/>
      <c r="N197" s="15"/>
      <c r="O197" s="15"/>
      <c r="P197" s="15"/>
      <c r="Q197" s="15"/>
    </row>
    <row r="198" spans="1:17" ht="18" customHeight="1">
      <c r="A198" s="15"/>
      <c r="B198" s="15"/>
      <c r="C198" s="15"/>
      <c r="D198" s="324" t="s">
        <v>168</v>
      </c>
      <c r="E198" s="331">
        <v>29</v>
      </c>
      <c r="F198" s="332">
        <f>E198/$E$200*100</f>
        <v>25.892857142857146</v>
      </c>
      <c r="G198" s="331">
        <v>23</v>
      </c>
      <c r="H198" s="332">
        <f>G198/$G$200*100</f>
        <v>21.100917431192663</v>
      </c>
      <c r="I198" s="331">
        <f>I221</f>
        <v>12</v>
      </c>
      <c r="J198" s="333">
        <f>I198/I200*100</f>
        <v>21.428571428571427</v>
      </c>
      <c r="K198" s="319"/>
      <c r="L198" s="319"/>
      <c r="M198" s="15"/>
      <c r="N198" s="15"/>
      <c r="O198" s="15"/>
      <c r="P198" s="15"/>
      <c r="Q198" s="15"/>
    </row>
    <row r="199" spans="1:17" ht="18" customHeight="1">
      <c r="A199" s="15"/>
      <c r="B199" s="15"/>
      <c r="C199" s="15"/>
      <c r="D199" s="324" t="s">
        <v>169</v>
      </c>
      <c r="E199" s="331">
        <v>71</v>
      </c>
      <c r="F199" s="332">
        <f>E199/$E$200*100</f>
        <v>63.39285714285714</v>
      </c>
      <c r="G199" s="331">
        <v>73</v>
      </c>
      <c r="H199" s="332">
        <f>G199/$G$200*100</f>
        <v>66.97247706422019</v>
      </c>
      <c r="I199" s="331">
        <f>D218</f>
        <v>43</v>
      </c>
      <c r="J199" s="333">
        <f>I199/I200*100</f>
        <v>76.78571428571429</v>
      </c>
      <c r="K199" s="319"/>
      <c r="L199" s="319"/>
      <c r="M199" s="15"/>
      <c r="N199" s="15"/>
      <c r="O199" s="15"/>
      <c r="P199" s="15"/>
      <c r="Q199" s="15"/>
    </row>
    <row r="200" spans="1:17" ht="18" customHeight="1">
      <c r="A200" s="15"/>
      <c r="B200" s="15"/>
      <c r="C200" s="15"/>
      <c r="D200" s="330" t="s">
        <v>170</v>
      </c>
      <c r="E200" s="331">
        <f aca="true" t="shared" si="4" ref="E200:J200">SUM(E196:E199)</f>
        <v>112</v>
      </c>
      <c r="F200" s="333">
        <f t="shared" si="4"/>
        <v>100</v>
      </c>
      <c r="G200" s="331">
        <f t="shared" si="4"/>
        <v>109</v>
      </c>
      <c r="H200" s="333">
        <f t="shared" si="4"/>
        <v>100</v>
      </c>
      <c r="I200" s="331">
        <f t="shared" si="4"/>
        <v>56</v>
      </c>
      <c r="J200" s="333">
        <f t="shared" si="4"/>
        <v>100</v>
      </c>
      <c r="K200" s="319"/>
      <c r="L200" s="319"/>
      <c r="M200" s="15"/>
      <c r="N200" s="15"/>
      <c r="O200" s="15"/>
      <c r="P200" s="15"/>
      <c r="Q200" s="15"/>
    </row>
    <row r="201" spans="1:17" ht="14.25">
      <c r="A201" s="15"/>
      <c r="B201" s="15"/>
      <c r="C201" s="15"/>
      <c r="D201" s="15"/>
      <c r="E201" s="319"/>
      <c r="F201" s="15"/>
      <c r="G201" s="322"/>
      <c r="H201" s="319"/>
      <c r="I201" s="15"/>
      <c r="J201" s="322"/>
      <c r="K201" s="319"/>
      <c r="L201" s="319"/>
      <c r="M201" s="15"/>
      <c r="N201" s="15"/>
      <c r="O201" s="15"/>
      <c r="P201" s="15"/>
      <c r="Q201" s="15"/>
    </row>
    <row r="202" spans="1:17" ht="14.25">
      <c r="A202" s="15"/>
      <c r="B202" s="15"/>
      <c r="C202" s="15"/>
      <c r="E202" s="319"/>
      <c r="F202" s="15"/>
      <c r="G202" s="322"/>
      <c r="H202" s="319"/>
      <c r="I202" s="15"/>
      <c r="J202" s="322"/>
      <c r="K202" s="319"/>
      <c r="L202" s="319"/>
      <c r="M202" s="15"/>
      <c r="N202" s="15"/>
      <c r="O202" s="15"/>
      <c r="P202" s="15"/>
      <c r="Q202" s="15"/>
    </row>
    <row r="203" spans="1:17" ht="14.25">
      <c r="A203" s="1"/>
      <c r="B203" s="1"/>
      <c r="C203" s="1"/>
      <c r="E203" s="3"/>
      <c r="F203" s="1"/>
      <c r="G203" s="5"/>
      <c r="H203" s="3"/>
      <c r="I203" s="1"/>
      <c r="J203" s="5"/>
      <c r="K203" s="3"/>
      <c r="L203" s="3"/>
      <c r="M203" s="1"/>
      <c r="N203" s="1"/>
      <c r="O203" s="1"/>
      <c r="P203" s="1"/>
      <c r="Q203" s="1"/>
    </row>
    <row r="204" spans="1:17" ht="14.25">
      <c r="A204" s="1"/>
      <c r="B204" s="1"/>
      <c r="C204" s="1"/>
      <c r="D204" s="1"/>
      <c r="E204" s="3"/>
      <c r="F204" s="1"/>
      <c r="G204" s="5"/>
      <c r="H204" s="3"/>
      <c r="I204" s="1"/>
      <c r="J204" s="5"/>
      <c r="K204" s="3"/>
      <c r="L204" s="3"/>
      <c r="M204" s="1"/>
      <c r="N204" s="1"/>
      <c r="O204" s="1"/>
      <c r="P204" s="1"/>
      <c r="Q204" s="1"/>
    </row>
    <row r="205" spans="1:17" ht="14.25" hidden="1">
      <c r="A205" s="1"/>
      <c r="B205" s="1"/>
      <c r="C205" s="1"/>
      <c r="D205" s="16" t="s">
        <v>7</v>
      </c>
      <c r="E205" s="17" t="s">
        <v>7</v>
      </c>
      <c r="F205" s="16" t="s">
        <v>7</v>
      </c>
      <c r="G205" s="334" t="s">
        <v>171</v>
      </c>
      <c r="H205" s="3"/>
      <c r="I205" s="1"/>
      <c r="J205" s="5"/>
      <c r="K205" s="3"/>
      <c r="L205" s="3"/>
      <c r="M205" s="1"/>
      <c r="N205" s="1"/>
      <c r="O205" s="1"/>
      <c r="P205" s="1"/>
      <c r="Q205" s="1"/>
    </row>
    <row r="206" spans="1:17" ht="14.25" hidden="1">
      <c r="A206" s="1"/>
      <c r="B206" s="1"/>
      <c r="C206" s="1"/>
      <c r="D206" s="15" t="s">
        <v>172</v>
      </c>
      <c r="E206" s="322">
        <v>0</v>
      </c>
      <c r="F206" s="15" t="s">
        <v>173</v>
      </c>
      <c r="G206" s="5"/>
      <c r="H206" s="3"/>
      <c r="I206" s="1"/>
      <c r="J206" s="5"/>
      <c r="K206" s="3"/>
      <c r="L206" s="3"/>
      <c r="M206" s="1"/>
      <c r="N206" s="1"/>
      <c r="O206" s="1"/>
      <c r="P206" s="1"/>
      <c r="Q206" s="1"/>
    </row>
    <row r="207" spans="1:17" ht="14.25" hidden="1">
      <c r="A207" s="1"/>
      <c r="B207" s="1"/>
      <c r="C207" s="1"/>
      <c r="D207" s="1">
        <f>DCOUNTA(A5:A139,1,D205:D206)</f>
        <v>12</v>
      </c>
      <c r="E207" s="5">
        <f>DCOUNTA(A5:A139,1,E205:E206)</f>
        <v>27</v>
      </c>
      <c r="F207" s="1">
        <f>DCOUNTA(A5:A139,1,F205:F206)</f>
        <v>17</v>
      </c>
      <c r="G207" s="5">
        <f>SUM(D207:F207)</f>
        <v>56</v>
      </c>
      <c r="H207" s="3"/>
      <c r="I207" s="1"/>
      <c r="J207" s="5"/>
      <c r="K207" s="3"/>
      <c r="L207" s="3"/>
      <c r="M207" s="1"/>
      <c r="N207" s="1"/>
      <c r="O207" s="1"/>
      <c r="P207" s="1"/>
      <c r="Q207" s="1"/>
    </row>
    <row r="208" spans="1:17" ht="14.25" hidden="1">
      <c r="A208" s="1"/>
      <c r="B208" s="1"/>
      <c r="C208" s="1"/>
      <c r="D208" s="335">
        <f>D207/G207</f>
        <v>0.21428571428571427</v>
      </c>
      <c r="E208" s="336">
        <f>E207/G207</f>
        <v>0.48214285714285715</v>
      </c>
      <c r="F208" s="336">
        <f>F207/G207</f>
        <v>0.30357142857142855</v>
      </c>
      <c r="G208" s="336">
        <f>SUM(D208:F208)</f>
        <v>1</v>
      </c>
      <c r="H208" s="3"/>
      <c r="I208" s="1"/>
      <c r="J208" s="5"/>
      <c r="K208" s="3"/>
      <c r="L208" s="3"/>
      <c r="M208" s="1"/>
      <c r="N208" s="1"/>
      <c r="O208" s="1"/>
      <c r="P208" s="1"/>
      <c r="Q208" s="1"/>
    </row>
    <row r="209" spans="1:17" ht="14.25" hidden="1">
      <c r="A209" s="1"/>
      <c r="B209" s="1"/>
      <c r="C209" s="1"/>
      <c r="D209" s="337" t="s">
        <v>10</v>
      </c>
      <c r="E209" s="338"/>
      <c r="F209" s="339" t="s">
        <v>10</v>
      </c>
      <c r="G209" s="340"/>
      <c r="H209" s="3"/>
      <c r="I209" s="1"/>
      <c r="J209" s="5"/>
      <c r="K209" s="3"/>
      <c r="L209" s="3"/>
      <c r="M209" s="1"/>
      <c r="N209" s="1"/>
      <c r="O209" s="1"/>
      <c r="P209" s="1"/>
      <c r="Q209" s="1"/>
    </row>
    <row r="210" spans="1:17" ht="14.25" hidden="1">
      <c r="A210" s="1"/>
      <c r="B210" s="1"/>
      <c r="C210" s="1"/>
      <c r="D210" s="341" t="s">
        <v>174</v>
      </c>
      <c r="E210" s="342"/>
      <c r="F210" s="341" t="s">
        <v>175</v>
      </c>
      <c r="G210" s="343"/>
      <c r="H210" s="3"/>
      <c r="I210" s="1"/>
      <c r="J210" s="5"/>
      <c r="K210" s="3"/>
      <c r="L210" s="3"/>
      <c r="M210" s="1"/>
      <c r="N210" s="1"/>
      <c r="O210" s="1"/>
      <c r="P210" s="1"/>
      <c r="Q210" s="1"/>
    </row>
    <row r="211" spans="1:17" ht="14.25" hidden="1">
      <c r="A211" s="1"/>
      <c r="B211" s="1"/>
      <c r="C211" s="1"/>
      <c r="D211" s="337">
        <f>DCOUNT($K$5:$K$139,1,D209:D210)</f>
        <v>74</v>
      </c>
      <c r="E211" s="343"/>
      <c r="F211" s="341">
        <f>DCOUNT($K$5:$K$139,1,F209:F210)</f>
        <v>2</v>
      </c>
      <c r="G211" s="343"/>
      <c r="H211" s="3"/>
      <c r="I211" s="1"/>
      <c r="J211" s="5"/>
      <c r="K211" s="3"/>
      <c r="L211" s="3"/>
      <c r="M211" s="1"/>
      <c r="N211" s="1"/>
      <c r="O211" s="1"/>
      <c r="P211" s="1"/>
      <c r="Q211" s="1"/>
    </row>
    <row r="212" spans="1:17" ht="14.25" hidden="1">
      <c r="A212" s="1"/>
      <c r="B212" s="1"/>
      <c r="C212" s="1"/>
      <c r="D212" s="29"/>
      <c r="E212" s="3"/>
      <c r="F212" s="1"/>
      <c r="G212" s="5"/>
      <c r="H212" s="3"/>
      <c r="I212" s="1"/>
      <c r="J212" s="5"/>
      <c r="K212" s="3"/>
      <c r="L212" s="3"/>
      <c r="M212" s="1"/>
      <c r="N212" s="1"/>
      <c r="O212" s="1"/>
      <c r="P212" s="1"/>
      <c r="Q212" s="1"/>
    </row>
    <row r="213" spans="1:17" ht="14.25" hidden="1">
      <c r="A213" s="1"/>
      <c r="B213" s="1"/>
      <c r="C213" s="1"/>
      <c r="D213" s="337" t="s">
        <v>10</v>
      </c>
      <c r="E213" s="338" t="s">
        <v>10</v>
      </c>
      <c r="F213" s="341"/>
      <c r="G213" s="344" t="s">
        <v>10</v>
      </c>
      <c r="H213" s="338" t="s">
        <v>10</v>
      </c>
      <c r="I213" s="341"/>
      <c r="J213" s="5"/>
      <c r="K213" s="3"/>
      <c r="L213" s="3"/>
      <c r="M213" s="1"/>
      <c r="N213" s="1"/>
      <c r="O213" s="1"/>
      <c r="P213" s="1"/>
      <c r="Q213" s="1"/>
    </row>
    <row r="214" spans="1:17" ht="14.25" hidden="1">
      <c r="A214" s="1"/>
      <c r="B214" s="1"/>
      <c r="C214" s="1"/>
      <c r="D214" s="341" t="s">
        <v>176</v>
      </c>
      <c r="E214" s="342" t="s">
        <v>177</v>
      </c>
      <c r="F214" s="341">
        <f>DCOUNT($K$5:$K$139,1,D213:E214)</f>
        <v>11</v>
      </c>
      <c r="G214" s="343" t="s">
        <v>178</v>
      </c>
      <c r="H214" s="342" t="s">
        <v>179</v>
      </c>
      <c r="I214" s="341">
        <f>DCOUNTA($K$5:$K$139,1,G213:H214)</f>
        <v>23</v>
      </c>
      <c r="J214" s="5"/>
      <c r="K214" s="3"/>
      <c r="L214" s="3"/>
      <c r="M214" s="1"/>
      <c r="N214" s="1"/>
      <c r="O214" s="1"/>
      <c r="P214" s="1"/>
      <c r="Q214" s="1"/>
    </row>
    <row r="215" spans="1:17" ht="14.25" hidden="1">
      <c r="A215" s="1"/>
      <c r="B215" s="1"/>
      <c r="C215" s="1"/>
      <c r="D215" s="345"/>
      <c r="E215" s="3"/>
      <c r="F215" s="1"/>
      <c r="G215" s="5"/>
      <c r="H215" s="3"/>
      <c r="I215" s="1"/>
      <c r="J215" s="5"/>
      <c r="K215" s="3"/>
      <c r="L215" s="3"/>
      <c r="M215" s="1"/>
      <c r="N215" s="1"/>
      <c r="O215" s="1"/>
      <c r="P215" s="1"/>
      <c r="Q215" s="1"/>
    </row>
    <row r="216" spans="1:17" ht="14.25" hidden="1">
      <c r="A216" s="1"/>
      <c r="B216" s="1"/>
      <c r="C216" s="1"/>
      <c r="D216" s="337" t="s">
        <v>10</v>
      </c>
      <c r="E216" s="346"/>
      <c r="F216" s="339" t="s">
        <v>10</v>
      </c>
      <c r="G216" s="347"/>
      <c r="H216" s="3"/>
      <c r="I216" s="1"/>
      <c r="J216" s="5"/>
      <c r="K216" s="3"/>
      <c r="L216" s="3"/>
      <c r="M216" s="1"/>
      <c r="N216" s="1"/>
      <c r="O216" s="1"/>
      <c r="P216" s="1"/>
      <c r="Q216" s="1"/>
    </row>
    <row r="217" spans="1:17" ht="14.25" hidden="1">
      <c r="A217" s="1"/>
      <c r="B217" s="1"/>
      <c r="C217" s="1"/>
      <c r="D217" s="348" t="s">
        <v>180</v>
      </c>
      <c r="E217" s="349"/>
      <c r="F217" s="341" t="s">
        <v>175</v>
      </c>
      <c r="G217" s="350"/>
      <c r="H217" s="3"/>
      <c r="I217" s="1"/>
      <c r="J217" s="5"/>
      <c r="K217" s="3"/>
      <c r="L217" s="3"/>
      <c r="M217" s="1"/>
      <c r="N217" s="1"/>
      <c r="O217" s="1"/>
      <c r="P217" s="1"/>
      <c r="Q217" s="1"/>
    </row>
    <row r="218" spans="1:17" ht="14.25" hidden="1">
      <c r="A218" s="1"/>
      <c r="B218" s="1"/>
      <c r="C218" s="1"/>
      <c r="D218" s="337">
        <f>DCOUNT($H$5:$H$139,1,D216:D217)</f>
        <v>43</v>
      </c>
      <c r="E218" s="350"/>
      <c r="F218" s="341">
        <f>DCOUNT($H$5:$H$139,1,F216:F217)</f>
        <v>0</v>
      </c>
      <c r="G218" s="350"/>
      <c r="H218" s="3"/>
      <c r="I218" s="1"/>
      <c r="J218" s="5"/>
      <c r="K218" s="3"/>
      <c r="L218" s="3"/>
      <c r="M218" s="1"/>
      <c r="N218" s="1"/>
      <c r="O218" s="1"/>
      <c r="P218" s="1"/>
      <c r="Q218" s="1"/>
    </row>
    <row r="219" spans="1:17" ht="14.25" hidden="1">
      <c r="A219" s="1"/>
      <c r="B219" s="1"/>
      <c r="C219" s="1"/>
      <c r="D219" s="1"/>
      <c r="E219" s="3"/>
      <c r="F219" s="1"/>
      <c r="G219" s="5"/>
      <c r="H219" s="3"/>
      <c r="I219" s="1"/>
      <c r="J219" s="5"/>
      <c r="K219" s="3"/>
      <c r="L219" s="3"/>
      <c r="M219" s="1"/>
      <c r="N219" s="1"/>
      <c r="O219" s="1"/>
      <c r="P219" s="1"/>
      <c r="Q219" s="1"/>
    </row>
    <row r="220" spans="1:17" ht="14.25" hidden="1">
      <c r="A220" s="1"/>
      <c r="B220" s="1"/>
      <c r="C220" s="1"/>
      <c r="D220" s="337" t="s">
        <v>10</v>
      </c>
      <c r="E220" s="338" t="s">
        <v>10</v>
      </c>
      <c r="F220" s="341"/>
      <c r="G220" s="344" t="s">
        <v>10</v>
      </c>
      <c r="H220" s="338" t="s">
        <v>10</v>
      </c>
      <c r="I220" s="341"/>
      <c r="J220" s="5"/>
      <c r="K220" s="3"/>
      <c r="L220" s="3"/>
      <c r="M220" s="1"/>
      <c r="N220" s="1"/>
      <c r="O220" s="1"/>
      <c r="P220" s="1"/>
      <c r="Q220" s="1"/>
    </row>
    <row r="221" spans="1:17" ht="14.25" hidden="1">
      <c r="A221" s="1"/>
      <c r="B221" s="1"/>
      <c r="C221" s="1"/>
      <c r="D221" s="341" t="s">
        <v>176</v>
      </c>
      <c r="E221" s="342" t="s">
        <v>177</v>
      </c>
      <c r="F221" s="341">
        <f>DCOUNT($H$5:$H$139,1,D220:E221)</f>
        <v>1</v>
      </c>
      <c r="G221" s="343" t="s">
        <v>178</v>
      </c>
      <c r="H221" s="342" t="s">
        <v>179</v>
      </c>
      <c r="I221" s="341">
        <f>DCOUNTA($H$5:$H$139,1,G220:H221)</f>
        <v>12</v>
      </c>
      <c r="J221" s="5"/>
      <c r="K221" s="3"/>
      <c r="L221" s="3"/>
      <c r="M221" s="1"/>
      <c r="N221" s="1"/>
      <c r="O221" s="1"/>
      <c r="P221" s="1"/>
      <c r="Q221" s="1"/>
    </row>
    <row r="222" spans="1:17" ht="14.25" hidden="1">
      <c r="A222" s="1"/>
      <c r="B222" s="1"/>
      <c r="C222" s="1"/>
      <c r="D222" s="1"/>
      <c r="E222" s="3"/>
      <c r="F222" s="1"/>
      <c r="G222" s="5"/>
      <c r="H222" s="3"/>
      <c r="I222" s="1"/>
      <c r="J222" s="5"/>
      <c r="K222" s="3"/>
      <c r="L222" s="3"/>
      <c r="M222" s="1"/>
      <c r="N222" s="1"/>
      <c r="O222" s="1"/>
      <c r="P222" s="1"/>
      <c r="Q222" s="1"/>
    </row>
    <row r="223" spans="1:17" ht="16.5" customHeight="1">
      <c r="A223" s="1"/>
      <c r="B223" s="1"/>
      <c r="C223" s="1"/>
      <c r="D223" s="15"/>
      <c r="E223" s="319"/>
      <c r="F223" s="1"/>
      <c r="G223" s="5"/>
      <c r="H223" s="3"/>
      <c r="I223" s="1"/>
      <c r="J223" s="5"/>
      <c r="K223" s="3"/>
      <c r="L223" s="3"/>
      <c r="M223" s="1"/>
      <c r="N223" s="1"/>
      <c r="O223" s="1"/>
      <c r="P223" s="1"/>
      <c r="Q223" s="1"/>
    </row>
    <row r="224" spans="1:17" ht="16.5" customHeight="1">
      <c r="A224" s="1"/>
      <c r="B224" s="1"/>
      <c r="C224" s="1"/>
      <c r="D224" s="15"/>
      <c r="E224" s="319"/>
      <c r="F224" s="1"/>
      <c r="G224" s="5"/>
      <c r="H224" s="3"/>
      <c r="I224" s="1"/>
      <c r="J224" s="5"/>
      <c r="K224" s="3"/>
      <c r="L224" s="3"/>
      <c r="M224" s="1"/>
      <c r="N224" s="1"/>
      <c r="O224" s="1"/>
      <c r="P224" s="1"/>
      <c r="Q224" s="1"/>
    </row>
    <row r="225" spans="1:17" ht="16.5" customHeight="1">
      <c r="A225" s="1"/>
      <c r="B225" s="1"/>
      <c r="C225" s="1"/>
      <c r="D225" s="15"/>
      <c r="E225" s="319"/>
      <c r="F225" s="1"/>
      <c r="G225" s="5"/>
      <c r="H225" s="3"/>
      <c r="I225" s="1"/>
      <c r="J225" s="5"/>
      <c r="K225" s="3"/>
      <c r="L225" s="3"/>
      <c r="M225" s="1"/>
      <c r="N225" s="1"/>
      <c r="O225" s="1"/>
      <c r="P225" s="1"/>
      <c r="Q225" s="1"/>
    </row>
    <row r="226" spans="1:17" ht="16.5" customHeight="1">
      <c r="A226" s="1"/>
      <c r="B226" s="1"/>
      <c r="C226" s="1"/>
      <c r="D226" s="15"/>
      <c r="E226" s="319"/>
      <c r="F226" s="1"/>
      <c r="G226" s="5"/>
      <c r="H226" s="3"/>
      <c r="I226" s="1"/>
      <c r="J226" s="5"/>
      <c r="K226" s="3"/>
      <c r="L226" s="3"/>
      <c r="M226" s="1"/>
      <c r="N226" s="1"/>
      <c r="O226" s="1"/>
      <c r="P226" s="1"/>
      <c r="Q226" s="1"/>
    </row>
    <row r="227" spans="1:17" ht="16.5" customHeight="1">
      <c r="A227" s="1"/>
      <c r="B227" s="1"/>
      <c r="C227" s="1"/>
      <c r="D227" s="15"/>
      <c r="E227" s="319"/>
      <c r="F227" s="1"/>
      <c r="G227" s="5"/>
      <c r="H227" s="3"/>
      <c r="I227" s="1"/>
      <c r="J227" s="5"/>
      <c r="K227" s="3"/>
      <c r="L227" s="3"/>
      <c r="M227" s="1"/>
      <c r="N227" s="1"/>
      <c r="O227" s="1"/>
      <c r="P227" s="1"/>
      <c r="Q227" s="1"/>
    </row>
    <row r="228" spans="1:17" ht="16.5" customHeight="1">
      <c r="A228" s="1"/>
      <c r="B228" s="1"/>
      <c r="C228" s="1"/>
      <c r="D228" s="15"/>
      <c r="E228" s="319"/>
      <c r="F228" s="1"/>
      <c r="G228" s="5"/>
      <c r="H228" s="3"/>
      <c r="I228" s="1"/>
      <c r="J228" s="5"/>
      <c r="K228" s="3"/>
      <c r="L228" s="3"/>
      <c r="M228" s="1"/>
      <c r="N228" s="1"/>
      <c r="O228" s="1"/>
      <c r="P228" s="1"/>
      <c r="Q228" s="1"/>
    </row>
    <row r="229" spans="1:17" ht="16.5" customHeight="1">
      <c r="A229" s="1"/>
      <c r="B229" s="1"/>
      <c r="C229" s="1"/>
      <c r="D229" s="15"/>
      <c r="E229" s="319"/>
      <c r="F229" s="1"/>
      <c r="G229" s="351"/>
      <c r="H229" s="351"/>
      <c r="J229" s="5"/>
      <c r="K229" s="3"/>
      <c r="L229" s="3"/>
      <c r="M229" s="1"/>
      <c r="N229" s="1"/>
      <c r="O229" s="1"/>
      <c r="P229" s="1"/>
      <c r="Q229" s="1"/>
    </row>
    <row r="230" spans="1:17" ht="14.25" hidden="1">
      <c r="A230" s="1"/>
      <c r="B230" s="1"/>
      <c r="C230" s="1"/>
      <c r="D230" s="1"/>
      <c r="E230" s="3"/>
      <c r="F230" s="1"/>
      <c r="G230" s="5"/>
      <c r="H230" s="3"/>
      <c r="I230" s="1"/>
      <c r="J230" s="5"/>
      <c r="K230" s="3"/>
      <c r="L230" s="3"/>
      <c r="M230" s="1"/>
      <c r="N230" s="1"/>
      <c r="O230" s="1"/>
      <c r="P230" s="1"/>
      <c r="Q230" s="1"/>
    </row>
    <row r="231" spans="1:17" ht="14.25" hidden="1">
      <c r="A231" s="1"/>
      <c r="B231" s="1"/>
      <c r="C231" s="1"/>
      <c r="D231" s="1"/>
      <c r="E231" s="3"/>
      <c r="F231" s="1" t="s">
        <v>181</v>
      </c>
      <c r="G231" s="5"/>
      <c r="H231" s="3"/>
      <c r="I231" s="1"/>
      <c r="J231" s="5"/>
      <c r="K231" s="3"/>
      <c r="L231" s="3"/>
      <c r="M231" s="35" t="s">
        <v>13</v>
      </c>
      <c r="N231" s="35" t="s">
        <v>13</v>
      </c>
      <c r="O231" s="35" t="s">
        <v>13</v>
      </c>
      <c r="P231" s="35" t="s">
        <v>13</v>
      </c>
      <c r="Q231" s="35" t="s">
        <v>13</v>
      </c>
    </row>
    <row r="232" spans="1:17" ht="14.25" hidden="1">
      <c r="A232" s="1"/>
      <c r="B232" s="1"/>
      <c r="C232" s="1"/>
      <c r="D232" s="1"/>
      <c r="E232" s="3"/>
      <c r="F232" s="1"/>
      <c r="G232" s="5"/>
      <c r="H232" s="3"/>
      <c r="I232" s="1"/>
      <c r="J232" s="5"/>
      <c r="K232" s="3"/>
      <c r="L232" s="3"/>
      <c r="M232" s="1" t="s">
        <v>182</v>
      </c>
      <c r="N232" s="1" t="s">
        <v>183</v>
      </c>
      <c r="O232" s="1" t="s">
        <v>184</v>
      </c>
      <c r="P232" s="1" t="s">
        <v>185</v>
      </c>
      <c r="Q232" s="1" t="s">
        <v>186</v>
      </c>
    </row>
    <row r="233" spans="1:17" ht="14.25" hidden="1">
      <c r="A233" s="1"/>
      <c r="B233" s="1"/>
      <c r="C233" s="1"/>
      <c r="D233" s="1"/>
      <c r="E233" s="3"/>
      <c r="F233" s="1"/>
      <c r="G233" s="5"/>
      <c r="H233" s="3"/>
      <c r="I233" s="1"/>
      <c r="J233" s="5"/>
      <c r="K233" s="3"/>
      <c r="L233" s="3"/>
      <c r="M233" s="1">
        <f>DCOUNT(M5:M139,1,M231:M232)</f>
        <v>52</v>
      </c>
      <c r="N233" s="1"/>
      <c r="O233" s="1">
        <f>DCOUNT(M5:M139,1,N231:O232)</f>
        <v>5</v>
      </c>
      <c r="P233" s="1"/>
      <c r="Q233" s="1">
        <f>DCOUNT(M5:M139,1,P231:Q232)</f>
        <v>2</v>
      </c>
    </row>
    <row r="234" spans="1:17" ht="14.25" hidden="1">
      <c r="A234" s="1"/>
      <c r="B234" s="1"/>
      <c r="C234" s="1"/>
      <c r="D234" s="1"/>
      <c r="E234" s="3"/>
      <c r="F234" s="1"/>
      <c r="G234" s="5"/>
      <c r="H234" s="3"/>
      <c r="I234" s="1"/>
      <c r="J234" s="5"/>
      <c r="K234" s="3"/>
      <c r="L234" s="3"/>
      <c r="M234" s="1"/>
      <c r="N234" s="1"/>
      <c r="O234" s="1"/>
      <c r="P234" s="1"/>
      <c r="Q234" s="1"/>
    </row>
    <row r="235" spans="1:17" ht="14.25" hidden="1">
      <c r="A235" s="1"/>
      <c r="B235" s="1"/>
      <c r="C235" s="1"/>
      <c r="D235" s="1"/>
      <c r="E235" s="3"/>
      <c r="F235" s="1"/>
      <c r="G235" s="5"/>
      <c r="H235" s="3"/>
      <c r="I235" s="1"/>
      <c r="J235" s="5"/>
      <c r="K235" s="3"/>
      <c r="L235" s="3"/>
      <c r="M235" s="35" t="s">
        <v>13</v>
      </c>
      <c r="N235" s="35" t="s">
        <v>13</v>
      </c>
      <c r="O235" s="35" t="s">
        <v>13</v>
      </c>
      <c r="P235" s="35" t="s">
        <v>13</v>
      </c>
      <c r="Q235" s="35" t="s">
        <v>13</v>
      </c>
    </row>
    <row r="236" spans="1:17" ht="14.25" hidden="1">
      <c r="A236" s="1"/>
      <c r="B236" s="1"/>
      <c r="C236" s="1"/>
      <c r="D236" s="1"/>
      <c r="E236" s="3"/>
      <c r="F236" s="1"/>
      <c r="G236" s="5"/>
      <c r="H236" s="3"/>
      <c r="I236" s="1"/>
      <c r="J236" s="5"/>
      <c r="K236" s="3"/>
      <c r="L236" s="3"/>
      <c r="M236" s="1" t="s">
        <v>187</v>
      </c>
      <c r="N236" s="1" t="s">
        <v>188</v>
      </c>
      <c r="O236" s="1" t="s">
        <v>189</v>
      </c>
      <c r="P236" s="1" t="s">
        <v>190</v>
      </c>
      <c r="Q236" s="1" t="s">
        <v>189</v>
      </c>
    </row>
    <row r="237" spans="1:17" ht="14.25" hidden="1">
      <c r="A237" s="1"/>
      <c r="B237" s="1"/>
      <c r="C237" s="1"/>
      <c r="D237" s="1"/>
      <c r="E237" s="3"/>
      <c r="F237" s="1"/>
      <c r="G237" s="5"/>
      <c r="H237" s="3"/>
      <c r="I237" s="1"/>
      <c r="J237" s="5"/>
      <c r="K237" s="3"/>
      <c r="L237" s="3"/>
      <c r="M237" s="1"/>
      <c r="N237" s="1">
        <f>DCOUNT(M5:M139,1,M235:N236)</f>
        <v>1</v>
      </c>
      <c r="O237" s="1"/>
      <c r="P237" s="1">
        <f>DCOUNT(M5:M139,1,O235:P236)</f>
        <v>0</v>
      </c>
      <c r="Q237" s="1">
        <f>DCOUNT(M5:M139,1,Q235:Q236)</f>
        <v>0</v>
      </c>
    </row>
    <row r="238" spans="1:17" ht="14.25" hidden="1">
      <c r="A238" s="1"/>
      <c r="B238" s="1"/>
      <c r="C238" s="1"/>
      <c r="D238" s="1"/>
      <c r="E238" s="3"/>
      <c r="F238" s="1"/>
      <c r="G238" s="5"/>
      <c r="H238" s="3"/>
      <c r="I238" s="1"/>
      <c r="J238" s="5"/>
      <c r="K238" s="3"/>
      <c r="L238" s="3"/>
      <c r="M238" s="1"/>
      <c r="N238" s="1"/>
      <c r="O238" s="1"/>
      <c r="P238" s="1"/>
      <c r="Q238" s="1"/>
    </row>
    <row r="239" spans="1:17" ht="14.25" hidden="1">
      <c r="A239" s="1"/>
      <c r="B239" s="1"/>
      <c r="C239" s="1"/>
      <c r="D239" s="1"/>
      <c r="E239" s="3"/>
      <c r="F239" s="1"/>
      <c r="G239" s="5"/>
      <c r="H239" s="3"/>
      <c r="I239" s="1"/>
      <c r="J239" s="5"/>
      <c r="K239" s="3"/>
      <c r="L239" s="3"/>
      <c r="M239" s="35" t="s">
        <v>6</v>
      </c>
      <c r="N239" s="35" t="s">
        <v>6</v>
      </c>
      <c r="O239" s="35" t="s">
        <v>6</v>
      </c>
      <c r="P239" s="35" t="s">
        <v>6</v>
      </c>
      <c r="Q239" s="35" t="s">
        <v>6</v>
      </c>
    </row>
    <row r="240" spans="1:17" ht="14.25" hidden="1">
      <c r="A240" s="1"/>
      <c r="B240" s="1"/>
      <c r="C240" s="1"/>
      <c r="D240" s="1"/>
      <c r="E240" s="3"/>
      <c r="F240" s="1"/>
      <c r="G240" s="5"/>
      <c r="H240" s="3"/>
      <c r="I240" s="1"/>
      <c r="J240" s="5"/>
      <c r="K240" s="3"/>
      <c r="L240" s="3"/>
      <c r="M240" s="1" t="s">
        <v>182</v>
      </c>
      <c r="N240" s="1" t="s">
        <v>183</v>
      </c>
      <c r="O240" s="1" t="s">
        <v>184</v>
      </c>
      <c r="P240" s="1" t="s">
        <v>191</v>
      </c>
      <c r="Q240" s="1" t="s">
        <v>186</v>
      </c>
    </row>
    <row r="241" spans="1:17" ht="14.25" hidden="1">
      <c r="A241" s="1"/>
      <c r="B241" s="1"/>
      <c r="C241" s="1"/>
      <c r="D241" s="1"/>
      <c r="E241" s="3"/>
      <c r="F241" s="1"/>
      <c r="G241" s="5"/>
      <c r="H241" s="3"/>
      <c r="I241" s="1"/>
      <c r="J241" s="5"/>
      <c r="K241" s="3"/>
      <c r="L241" s="3"/>
      <c r="M241" s="1">
        <f>DCOUNT(O5:O139,1,M239:M240)</f>
        <v>17</v>
      </c>
      <c r="N241" s="1"/>
      <c r="O241" s="1">
        <f>DCOUNT(O5:O139,1,N239:O240)</f>
        <v>22</v>
      </c>
      <c r="P241" s="1"/>
      <c r="Q241" s="1">
        <f>DCOUNT(O5:O139,1,P239:Q240)</f>
        <v>47</v>
      </c>
    </row>
    <row r="242" spans="1:17" ht="14.25" hidden="1">
      <c r="A242" s="1"/>
      <c r="B242" s="1"/>
      <c r="C242" s="1"/>
      <c r="D242" s="1"/>
      <c r="E242" s="3"/>
      <c r="F242" s="1"/>
      <c r="G242" s="5"/>
      <c r="H242" s="3"/>
      <c r="I242" s="1"/>
      <c r="J242" s="5"/>
      <c r="K242" s="3"/>
      <c r="L242" s="3"/>
      <c r="M242" s="1"/>
      <c r="N242" s="1"/>
      <c r="O242" s="1"/>
      <c r="P242" s="1"/>
      <c r="Q242" s="1"/>
    </row>
    <row r="243" spans="1:17" ht="14.25" hidden="1">
      <c r="A243" s="1"/>
      <c r="B243" s="1"/>
      <c r="C243" s="1"/>
      <c r="D243" s="1"/>
      <c r="E243" s="3"/>
      <c r="F243" s="1"/>
      <c r="G243" s="5"/>
      <c r="H243" s="3"/>
      <c r="I243" s="1"/>
      <c r="J243" s="5"/>
      <c r="K243" s="3"/>
      <c r="L243" s="3"/>
      <c r="M243" s="35" t="s">
        <v>6</v>
      </c>
      <c r="N243" s="35" t="s">
        <v>6</v>
      </c>
      <c r="O243" s="35" t="s">
        <v>6</v>
      </c>
      <c r="P243" s="35" t="s">
        <v>6</v>
      </c>
      <c r="Q243" s="35" t="s">
        <v>6</v>
      </c>
    </row>
    <row r="244" spans="1:17" ht="14.25" hidden="1">
      <c r="A244" s="1"/>
      <c r="B244" s="1"/>
      <c r="C244" s="1"/>
      <c r="D244" s="1"/>
      <c r="E244" s="3"/>
      <c r="F244" s="1"/>
      <c r="G244" s="5"/>
      <c r="H244" s="3"/>
      <c r="I244" s="1"/>
      <c r="J244" s="5"/>
      <c r="K244" s="3"/>
      <c r="L244" s="3"/>
      <c r="M244" s="1" t="s">
        <v>187</v>
      </c>
      <c r="N244" s="1" t="s">
        <v>188</v>
      </c>
      <c r="O244" s="1" t="s">
        <v>192</v>
      </c>
      <c r="P244" s="1" t="s">
        <v>190</v>
      </c>
      <c r="Q244" s="1" t="s">
        <v>189</v>
      </c>
    </row>
    <row r="245" spans="1:17" ht="14.25" hidden="1">
      <c r="A245" s="1"/>
      <c r="B245" s="1"/>
      <c r="C245" s="1"/>
      <c r="D245" s="1"/>
      <c r="E245" s="3"/>
      <c r="F245" s="1"/>
      <c r="G245" s="5"/>
      <c r="H245" s="3"/>
      <c r="I245" s="1"/>
      <c r="J245" s="5"/>
      <c r="K245" s="3"/>
      <c r="L245" s="3"/>
      <c r="M245" s="1"/>
      <c r="N245" s="1">
        <f>DCOUNT(O5:O139,1,M243:N244)</f>
        <v>0</v>
      </c>
      <c r="O245" s="1"/>
      <c r="P245" s="1">
        <f>DCOUNT(O5:O139,1,O243:P244)</f>
        <v>0</v>
      </c>
      <c r="Q245" s="1">
        <f>DCOUNT(O5:O139,1,Q243:Q244)</f>
        <v>0</v>
      </c>
    </row>
    <row r="246" spans="1:17" ht="14.25" hidden="1">
      <c r="A246" s="1"/>
      <c r="B246" s="1"/>
      <c r="C246" s="1"/>
      <c r="D246" s="1"/>
      <c r="E246" s="3"/>
      <c r="F246" s="1"/>
      <c r="G246" s="5"/>
      <c r="H246" s="3"/>
      <c r="I246" s="1"/>
      <c r="J246" s="5"/>
      <c r="K246" s="3"/>
      <c r="L246" s="3"/>
      <c r="M246" s="1"/>
      <c r="N246" s="1"/>
      <c r="O246" s="1"/>
      <c r="P246" s="1"/>
      <c r="Q246" s="1"/>
    </row>
    <row r="247" spans="1:17" ht="14.25" hidden="1">
      <c r="A247" s="1"/>
      <c r="B247" s="1"/>
      <c r="C247" s="1"/>
      <c r="D247" s="1"/>
      <c r="E247" s="3"/>
      <c r="F247" s="1"/>
      <c r="G247" s="5"/>
      <c r="H247" s="3"/>
      <c r="I247" s="1"/>
      <c r="J247" s="5"/>
      <c r="K247" s="3"/>
      <c r="L247" s="3"/>
      <c r="M247" s="35" t="s">
        <v>15</v>
      </c>
      <c r="N247" s="35" t="s">
        <v>15</v>
      </c>
      <c r="O247" s="35" t="s">
        <v>15</v>
      </c>
      <c r="P247" s="35" t="s">
        <v>15</v>
      </c>
      <c r="Q247" s="35" t="s">
        <v>15</v>
      </c>
    </row>
    <row r="248" spans="1:17" ht="14.25" hidden="1">
      <c r="A248" s="1"/>
      <c r="B248" s="1"/>
      <c r="C248" s="1"/>
      <c r="D248" s="1"/>
      <c r="E248" s="3"/>
      <c r="F248" s="1"/>
      <c r="G248" s="5"/>
      <c r="H248" s="3"/>
      <c r="I248" s="1"/>
      <c r="J248" s="5"/>
      <c r="K248" s="3"/>
      <c r="L248" s="3"/>
      <c r="M248" s="1" t="s">
        <v>193</v>
      </c>
      <c r="N248" s="1" t="s">
        <v>194</v>
      </c>
      <c r="O248" s="1" t="s">
        <v>195</v>
      </c>
      <c r="P248" s="1" t="s">
        <v>196</v>
      </c>
      <c r="Q248" s="1" t="s">
        <v>197</v>
      </c>
    </row>
    <row r="249" spans="1:17" ht="14.25" hidden="1">
      <c r="A249" s="1"/>
      <c r="B249" s="1"/>
      <c r="C249" s="1"/>
      <c r="D249" s="1"/>
      <c r="E249" s="3"/>
      <c r="F249" s="1"/>
      <c r="G249" s="5"/>
      <c r="H249" s="3"/>
      <c r="I249" s="1"/>
      <c r="J249" s="5"/>
      <c r="K249" s="3"/>
      <c r="L249" s="3"/>
      <c r="M249" s="1">
        <f>DCOUNT(P5:P139,1,M247:M248)</f>
        <v>0</v>
      </c>
      <c r="N249" s="1"/>
      <c r="O249" s="1">
        <f>DCOUNT(P5:P139,1,N247:O248)</f>
        <v>0</v>
      </c>
      <c r="P249" s="1"/>
      <c r="Q249" s="1">
        <f>DCOUNT(P5:P139,1,P247:Q248)</f>
        <v>0</v>
      </c>
    </row>
    <row r="250" spans="1:17" ht="14.25" hidden="1">
      <c r="A250" s="1"/>
      <c r="B250" s="1"/>
      <c r="C250" s="1"/>
      <c r="D250" s="1"/>
      <c r="E250" s="3"/>
      <c r="F250" s="1"/>
      <c r="G250" s="5"/>
      <c r="H250" s="3"/>
      <c r="I250" s="1"/>
      <c r="J250" s="5"/>
      <c r="K250" s="3"/>
      <c r="L250" s="3"/>
      <c r="M250" s="1"/>
      <c r="N250" s="1"/>
      <c r="O250" s="1"/>
      <c r="P250" s="1"/>
      <c r="Q250" s="1"/>
    </row>
    <row r="251" spans="1:17" ht="14.25" hidden="1">
      <c r="A251" s="1"/>
      <c r="B251" s="1"/>
      <c r="C251" s="1"/>
      <c r="D251" s="1"/>
      <c r="E251" s="3"/>
      <c r="F251" s="1"/>
      <c r="G251" s="5"/>
      <c r="H251" s="3"/>
      <c r="I251" s="1"/>
      <c r="J251" s="5"/>
      <c r="K251" s="3"/>
      <c r="L251" s="3"/>
      <c r="M251" s="35" t="s">
        <v>15</v>
      </c>
      <c r="N251" s="35" t="s">
        <v>15</v>
      </c>
      <c r="O251" s="35" t="s">
        <v>15</v>
      </c>
      <c r="P251" s="35" t="s">
        <v>15</v>
      </c>
      <c r="Q251" s="35" t="s">
        <v>15</v>
      </c>
    </row>
    <row r="252" spans="1:17" ht="14.25" hidden="1">
      <c r="A252" s="1"/>
      <c r="B252" s="1"/>
      <c r="C252" s="1"/>
      <c r="D252" s="1"/>
      <c r="E252" s="3"/>
      <c r="F252" s="1"/>
      <c r="G252" s="5"/>
      <c r="H252" s="3"/>
      <c r="I252" s="1"/>
      <c r="J252" s="5"/>
      <c r="K252" s="3"/>
      <c r="L252" s="3"/>
      <c r="M252" s="1" t="s">
        <v>198</v>
      </c>
      <c r="N252" s="1" t="s">
        <v>199</v>
      </c>
      <c r="O252" s="1" t="s">
        <v>200</v>
      </c>
      <c r="P252" s="1" t="s">
        <v>201</v>
      </c>
      <c r="Q252" s="1" t="s">
        <v>202</v>
      </c>
    </row>
    <row r="253" spans="1:17" ht="14.25" hidden="1">
      <c r="A253" s="1"/>
      <c r="B253" s="1"/>
      <c r="C253" s="1"/>
      <c r="D253" s="1"/>
      <c r="E253" s="3"/>
      <c r="F253" s="1"/>
      <c r="G253" s="5"/>
      <c r="H253" s="3"/>
      <c r="I253" s="1"/>
      <c r="J253" s="5"/>
      <c r="K253" s="3"/>
      <c r="L253" s="3"/>
      <c r="M253" s="1"/>
      <c r="N253" s="1">
        <f>DCOUNT(P5:P139,1,M251:N252)</f>
        <v>0</v>
      </c>
      <c r="O253" s="1"/>
      <c r="P253" s="1">
        <f>DCOUNT(P5:P139,1,O251:P252)</f>
        <v>0</v>
      </c>
      <c r="Q253" s="1">
        <f>DCOUNT(P5:P139,1,Q251:Q252)</f>
        <v>4</v>
      </c>
    </row>
    <row r="254" spans="1:17" ht="14.25" hidden="1">
      <c r="A254" s="1"/>
      <c r="B254" s="1"/>
      <c r="C254" s="1"/>
      <c r="D254" s="1"/>
      <c r="E254" s="3"/>
      <c r="F254" s="1"/>
      <c r="G254" s="5"/>
      <c r="H254" s="3"/>
      <c r="I254" s="1"/>
      <c r="J254" s="5"/>
      <c r="K254" s="3"/>
      <c r="L254" s="3"/>
      <c r="M254" s="1"/>
      <c r="N254" s="1"/>
      <c r="O254" s="1"/>
      <c r="P254" s="1"/>
      <c r="Q254" s="1"/>
    </row>
  </sheetData>
  <sheetProtection/>
  <mergeCells count="1">
    <mergeCell ref="H190:Q190"/>
  </mergeCells>
  <printOptions/>
  <pageMargins left="0.5905511811023623" right="0.5905511811023623" top="0.3937007874015748" bottom="0.5905511811023623" header="0.2755905511811024" footer="0.31496062992125984"/>
  <pageSetup fitToHeight="4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75" zoomScaleNormal="75" zoomScalePageLayoutView="0" workbookViewId="0" topLeftCell="A1">
      <pane xSplit="3" topLeftCell="D1" activePane="topRight" state="frozen"/>
      <selection pane="topLeft" activeCell="D99" sqref="D99"/>
      <selection pane="topRight" activeCell="D99" sqref="D99"/>
    </sheetView>
  </sheetViews>
  <sheetFormatPr defaultColWidth="9.00390625" defaultRowHeight="13.5"/>
  <cols>
    <col min="1" max="1" width="4.625" style="7" customWidth="1"/>
    <col min="2" max="3" width="18.625" style="7" customWidth="1"/>
    <col min="4" max="4" width="12.625" style="7" customWidth="1"/>
    <col min="5" max="5" width="8.625" style="7" customWidth="1"/>
    <col min="6" max="6" width="13.50390625" style="7" customWidth="1"/>
    <col min="7" max="7" width="12.375" style="7" customWidth="1"/>
    <col min="8" max="8" width="9.25390625" style="7" customWidth="1"/>
    <col min="9" max="9" width="12.50390625" style="7" customWidth="1"/>
    <col min="10" max="10" width="12.625" style="7" customWidth="1"/>
    <col min="11" max="11" width="9.375" style="7" customWidth="1"/>
    <col min="12" max="12" width="12.50390625" style="7" customWidth="1"/>
    <col min="13" max="13" width="7.00390625" style="7" customWidth="1"/>
    <col min="14" max="14" width="6.875" style="7" customWidth="1"/>
    <col min="15" max="16" width="6.75390625" style="7" customWidth="1"/>
    <col min="17" max="17" width="5.375" style="7" customWidth="1"/>
    <col min="18" max="16384" width="9.00390625" style="7" customWidth="1"/>
  </cols>
  <sheetData>
    <row r="1" spans="1:17" ht="28.5">
      <c r="A1" s="1"/>
      <c r="B1" s="2" t="s">
        <v>616</v>
      </c>
      <c r="C1" s="2"/>
      <c r="D1" s="1"/>
      <c r="E1" s="3"/>
      <c r="F1" s="4"/>
      <c r="G1" s="5"/>
      <c r="H1" s="3"/>
      <c r="I1" s="1"/>
      <c r="J1" s="5"/>
      <c r="K1" s="3"/>
      <c r="L1" s="3"/>
      <c r="M1" s="1"/>
      <c r="N1" s="1"/>
      <c r="O1" s="1"/>
      <c r="P1" s="1"/>
      <c r="Q1" s="1"/>
    </row>
    <row r="2" spans="1:17" ht="18" customHeight="1">
      <c r="A2" s="1"/>
      <c r="B2" s="8"/>
      <c r="C2" s="8"/>
      <c r="D2" s="9"/>
      <c r="E2" s="10"/>
      <c r="F2" s="9"/>
      <c r="G2" s="11"/>
      <c r="H2" s="10"/>
      <c r="I2" s="9"/>
      <c r="J2" s="11"/>
      <c r="K2" s="12"/>
      <c r="L2" s="12"/>
      <c r="M2" s="13">
        <f ca="1">NOW()</f>
        <v>41598.79573009259</v>
      </c>
      <c r="N2" s="14" t="s">
        <v>0</v>
      </c>
      <c r="O2" s="9"/>
      <c r="P2" s="9"/>
      <c r="Q2" s="1"/>
    </row>
    <row r="3" spans="1:17" ht="21">
      <c r="A3" s="15"/>
      <c r="B3" s="1394" t="s">
        <v>617</v>
      </c>
      <c r="C3" s="1394"/>
      <c r="D3" s="16"/>
      <c r="E3" s="17"/>
      <c r="F3" s="16"/>
      <c r="G3" s="18"/>
      <c r="H3" s="17"/>
      <c r="I3" s="16"/>
      <c r="J3" s="18"/>
      <c r="K3" s="17"/>
      <c r="L3" s="17"/>
      <c r="M3" s="16"/>
      <c r="N3" s="16"/>
      <c r="O3" s="16"/>
      <c r="P3" s="16"/>
      <c r="Q3" s="16"/>
    </row>
    <row r="4" spans="1:17" ht="18" customHeight="1">
      <c r="A4" s="16"/>
      <c r="B4" s="1473" t="s">
        <v>628</v>
      </c>
      <c r="C4" s="1473" t="s">
        <v>629</v>
      </c>
      <c r="D4" s="21" t="s">
        <v>2</v>
      </c>
      <c r="E4" s="22"/>
      <c r="F4" s="23"/>
      <c r="G4" s="24" t="s">
        <v>3</v>
      </c>
      <c r="H4" s="25"/>
      <c r="I4" s="26"/>
      <c r="J4" s="27" t="s">
        <v>4</v>
      </c>
      <c r="K4" s="22"/>
      <c r="L4" s="22"/>
      <c r="M4" s="21" t="s">
        <v>5</v>
      </c>
      <c r="N4" s="23"/>
      <c r="O4" s="23"/>
      <c r="P4" s="23"/>
      <c r="Q4" s="28" t="s">
        <v>6</v>
      </c>
    </row>
    <row r="5" spans="1:17" ht="18" customHeight="1">
      <c r="A5" s="30" t="s">
        <v>7</v>
      </c>
      <c r="B5" s="1474"/>
      <c r="C5" s="1474"/>
      <c r="D5" s="32" t="s">
        <v>9</v>
      </c>
      <c r="E5" s="33" t="s">
        <v>10</v>
      </c>
      <c r="F5" s="32" t="s">
        <v>11</v>
      </c>
      <c r="G5" s="34" t="s">
        <v>9</v>
      </c>
      <c r="H5" s="33" t="s">
        <v>10</v>
      </c>
      <c r="I5" s="32" t="s">
        <v>11</v>
      </c>
      <c r="J5" s="34" t="s">
        <v>9</v>
      </c>
      <c r="K5" s="33" t="s">
        <v>10</v>
      </c>
      <c r="L5" s="33" t="s">
        <v>12</v>
      </c>
      <c r="M5" s="35" t="s">
        <v>13</v>
      </c>
      <c r="N5" s="35" t="s">
        <v>14</v>
      </c>
      <c r="O5" s="35" t="s">
        <v>6</v>
      </c>
      <c r="P5" s="35" t="s">
        <v>15</v>
      </c>
      <c r="Q5" s="36" t="s">
        <v>16</v>
      </c>
    </row>
    <row r="6" spans="1:17" ht="18" customHeight="1">
      <c r="A6" s="15">
        <f aca="true" t="shared" si="0" ref="A6:A14">IF(H6="","",IF(H6=K6,"0",IF(H6&gt;K6,"+","-")))</f>
      </c>
      <c r="B6" s="37" t="s">
        <v>618</v>
      </c>
      <c r="C6" s="37" t="s">
        <v>618</v>
      </c>
      <c r="D6" s="38"/>
      <c r="E6" s="39">
        <v>2.5</v>
      </c>
      <c r="F6" s="40"/>
      <c r="G6" s="41"/>
      <c r="H6" s="42"/>
      <c r="I6" s="40"/>
      <c r="J6" s="100">
        <v>451174</v>
      </c>
      <c r="K6" s="42">
        <v>2.1</v>
      </c>
      <c r="L6" s="40"/>
      <c r="M6" s="1459">
        <v>41570</v>
      </c>
      <c r="N6" s="43">
        <v>41585</v>
      </c>
      <c r="O6" s="43"/>
      <c r="P6" s="43"/>
      <c r="Q6" s="44"/>
    </row>
    <row r="7" spans="1:17" ht="18" customHeight="1">
      <c r="A7" s="15">
        <f t="shared" si="0"/>
      </c>
      <c r="B7" s="75" t="s">
        <v>619</v>
      </c>
      <c r="C7" s="75" t="s">
        <v>619</v>
      </c>
      <c r="D7" s="76"/>
      <c r="E7" s="77">
        <v>2.5</v>
      </c>
      <c r="F7" s="167"/>
      <c r="G7" s="76"/>
      <c r="H7" s="77"/>
      <c r="I7" s="167"/>
      <c r="J7" s="76"/>
      <c r="K7" s="77">
        <v>2.1</v>
      </c>
      <c r="L7" s="167"/>
      <c r="M7" s="168">
        <v>41570</v>
      </c>
      <c r="N7" s="81">
        <v>41585</v>
      </c>
      <c r="O7" s="81"/>
      <c r="P7" s="81"/>
      <c r="Q7" s="82"/>
    </row>
    <row r="8" spans="1:17" ht="18" customHeight="1">
      <c r="A8" s="15">
        <f t="shared" si="0"/>
      </c>
      <c r="B8" s="1156" t="s">
        <v>620</v>
      </c>
      <c r="C8" s="1156" t="s">
        <v>620</v>
      </c>
      <c r="D8" s="1126"/>
      <c r="E8" s="142">
        <v>2.5</v>
      </c>
      <c r="F8" s="146"/>
      <c r="G8" s="144"/>
      <c r="H8" s="142"/>
      <c r="I8" s="146"/>
      <c r="J8" s="144"/>
      <c r="K8" s="142"/>
      <c r="L8" s="146"/>
      <c r="M8" s="147">
        <v>41570</v>
      </c>
      <c r="N8" s="148">
        <v>41585</v>
      </c>
      <c r="O8" s="148"/>
      <c r="P8" s="148"/>
      <c r="Q8" s="150"/>
    </row>
    <row r="9" spans="1:17" ht="18" customHeight="1">
      <c r="A9" s="15">
        <f t="shared" si="0"/>
      </c>
      <c r="B9" s="49" t="s">
        <v>621</v>
      </c>
      <c r="C9" s="49" t="s">
        <v>621</v>
      </c>
      <c r="D9" s="50"/>
      <c r="E9" s="51">
        <v>2.5</v>
      </c>
      <c r="F9" s="84"/>
      <c r="G9" s="53"/>
      <c r="H9" s="51"/>
      <c r="I9" s="113"/>
      <c r="J9" s="53"/>
      <c r="K9" s="51">
        <v>0.6</v>
      </c>
      <c r="L9" s="113"/>
      <c r="M9" s="1395">
        <v>41570</v>
      </c>
      <c r="N9" s="55">
        <v>41585</v>
      </c>
      <c r="O9" s="55"/>
      <c r="P9" s="55"/>
      <c r="Q9" s="56"/>
    </row>
    <row r="10" spans="1:17" s="74" customFormat="1" ht="18" customHeight="1">
      <c r="A10" s="15">
        <f t="shared" si="0"/>
      </c>
      <c r="B10" s="75" t="s">
        <v>622</v>
      </c>
      <c r="C10" s="75" t="s">
        <v>622</v>
      </c>
      <c r="D10" s="76"/>
      <c r="E10" s="77">
        <v>2.5</v>
      </c>
      <c r="F10" s="78"/>
      <c r="G10" s="79"/>
      <c r="H10" s="77"/>
      <c r="I10" s="78"/>
      <c r="J10" s="79"/>
      <c r="K10" s="77">
        <v>2.3</v>
      </c>
      <c r="L10" s="78"/>
      <c r="M10" s="80">
        <v>41570</v>
      </c>
      <c r="N10" s="81">
        <v>41585</v>
      </c>
      <c r="O10" s="81"/>
      <c r="P10" s="81"/>
      <c r="Q10" s="82"/>
    </row>
    <row r="11" spans="1:17" ht="18" customHeight="1">
      <c r="A11" s="15">
        <f t="shared" si="0"/>
      </c>
      <c r="B11" s="75" t="s">
        <v>623</v>
      </c>
      <c r="C11" s="75" t="s">
        <v>623</v>
      </c>
      <c r="D11" s="76"/>
      <c r="E11" s="77">
        <v>2.5</v>
      </c>
      <c r="F11" s="1144"/>
      <c r="G11" s="79"/>
      <c r="H11" s="77"/>
      <c r="I11" s="78"/>
      <c r="J11" s="79"/>
      <c r="K11" s="77">
        <v>2.1</v>
      </c>
      <c r="L11" s="78"/>
      <c r="M11" s="80">
        <v>41570</v>
      </c>
      <c r="N11" s="81">
        <v>41585</v>
      </c>
      <c r="O11" s="81"/>
      <c r="P11" s="81"/>
      <c r="Q11" s="82"/>
    </row>
    <row r="12" spans="1:17" ht="18" customHeight="1" thickBot="1">
      <c r="A12" s="15">
        <f t="shared" si="0"/>
      </c>
      <c r="B12" s="165" t="s">
        <v>624</v>
      </c>
      <c r="C12" s="165" t="s">
        <v>624</v>
      </c>
      <c r="D12" s="58"/>
      <c r="E12" s="59">
        <v>2.5</v>
      </c>
      <c r="F12" s="1396"/>
      <c r="G12" s="61"/>
      <c r="H12" s="59"/>
      <c r="I12" s="1396"/>
      <c r="J12" s="61">
        <v>534050</v>
      </c>
      <c r="K12" s="59">
        <v>2.1</v>
      </c>
      <c r="L12" s="1396"/>
      <c r="M12" s="1397">
        <v>41570</v>
      </c>
      <c r="N12" s="64">
        <v>41585</v>
      </c>
      <c r="O12" s="64"/>
      <c r="P12" s="64"/>
      <c r="Q12" s="65"/>
    </row>
    <row r="13" spans="1:17" ht="18" customHeight="1" thickTop="1">
      <c r="A13" s="15">
        <f t="shared" si="0"/>
      </c>
      <c r="B13" s="75" t="s">
        <v>625</v>
      </c>
      <c r="C13" s="75" t="s">
        <v>625</v>
      </c>
      <c r="D13" s="76"/>
      <c r="E13" s="77">
        <v>2.5</v>
      </c>
      <c r="F13" s="78"/>
      <c r="G13" s="79"/>
      <c r="H13" s="77"/>
      <c r="I13" s="78"/>
      <c r="J13" s="79">
        <f>AVERAGE(J6:J12)</f>
        <v>492612</v>
      </c>
      <c r="K13" s="77">
        <f>AVERAGE(K6:K12)</f>
        <v>1.883333333333333</v>
      </c>
      <c r="L13" s="78"/>
      <c r="M13" s="80"/>
      <c r="N13" s="81"/>
      <c r="O13" s="81"/>
      <c r="P13" s="81"/>
      <c r="Q13" s="82"/>
    </row>
    <row r="14" spans="1:17" ht="18" customHeight="1">
      <c r="A14" s="15">
        <f t="shared" si="0"/>
      </c>
      <c r="B14" s="1406" t="s">
        <v>626</v>
      </c>
      <c r="C14" s="1406" t="s">
        <v>626</v>
      </c>
      <c r="D14" s="95"/>
      <c r="E14" s="93">
        <v>2.5</v>
      </c>
      <c r="F14" s="94"/>
      <c r="G14" s="95"/>
      <c r="H14" s="93"/>
      <c r="I14" s="153"/>
      <c r="J14" s="95"/>
      <c r="K14" s="93">
        <v>2.13</v>
      </c>
      <c r="L14" s="94"/>
      <c r="M14" s="96"/>
      <c r="N14" s="97"/>
      <c r="O14" s="97"/>
      <c r="P14" s="97"/>
      <c r="Q14" s="98"/>
    </row>
    <row r="15" spans="1:20" ht="18" customHeight="1">
      <c r="A15" s="1398"/>
      <c r="B15" s="1399"/>
      <c r="C15" s="1399"/>
      <c r="D15" s="697"/>
      <c r="E15" s="762"/>
      <c r="F15" s="1400"/>
      <c r="G15" s="697"/>
      <c r="H15" s="762"/>
      <c r="I15" s="1401"/>
      <c r="J15" s="697"/>
      <c r="K15" s="762"/>
      <c r="L15" s="1400"/>
      <c r="M15" s="1402"/>
      <c r="N15" s="1403"/>
      <c r="O15" s="1403"/>
      <c r="P15" s="1403"/>
      <c r="Q15" s="1404"/>
      <c r="R15" s="1405"/>
      <c r="S15" s="1405"/>
      <c r="T15" s="1405"/>
    </row>
    <row r="16" spans="1:17" ht="21">
      <c r="A16" s="15"/>
      <c r="B16" s="1394" t="s">
        <v>627</v>
      </c>
      <c r="C16" s="1394"/>
      <c r="D16" s="16"/>
      <c r="E16" s="17"/>
      <c r="F16" s="16"/>
      <c r="G16" s="18"/>
      <c r="H16" s="17"/>
      <c r="I16" s="16"/>
      <c r="J16" s="18"/>
      <c r="K16" s="17"/>
      <c r="L16" s="17"/>
      <c r="M16" s="16"/>
      <c r="N16" s="16"/>
      <c r="O16" s="16"/>
      <c r="P16" s="16"/>
      <c r="Q16" s="16"/>
    </row>
    <row r="17" spans="1:17" ht="18" customHeight="1">
      <c r="A17" s="16"/>
      <c r="B17" s="1473" t="s">
        <v>628</v>
      </c>
      <c r="C17" s="1473" t="s">
        <v>629</v>
      </c>
      <c r="D17" s="21" t="s">
        <v>2</v>
      </c>
      <c r="E17" s="22"/>
      <c r="F17" s="23"/>
      <c r="G17" s="24" t="s">
        <v>3</v>
      </c>
      <c r="H17" s="25"/>
      <c r="I17" s="26"/>
      <c r="J17" s="27" t="s">
        <v>4</v>
      </c>
      <c r="K17" s="22"/>
      <c r="L17" s="22"/>
      <c r="M17" s="21" t="s">
        <v>5</v>
      </c>
      <c r="N17" s="23"/>
      <c r="O17" s="23"/>
      <c r="P17" s="23"/>
      <c r="Q17" s="28" t="s">
        <v>6</v>
      </c>
    </row>
    <row r="18" spans="1:17" ht="18" customHeight="1">
      <c r="A18" s="30" t="s">
        <v>7</v>
      </c>
      <c r="B18" s="1474"/>
      <c r="C18" s="1474"/>
      <c r="D18" s="32" t="s">
        <v>9</v>
      </c>
      <c r="E18" s="33" t="s">
        <v>10</v>
      </c>
      <c r="F18" s="32" t="s">
        <v>11</v>
      </c>
      <c r="G18" s="34" t="s">
        <v>9</v>
      </c>
      <c r="H18" s="33" t="s">
        <v>10</v>
      </c>
      <c r="I18" s="32" t="s">
        <v>11</v>
      </c>
      <c r="J18" s="34" t="s">
        <v>9</v>
      </c>
      <c r="K18" s="33" t="s">
        <v>10</v>
      </c>
      <c r="L18" s="33" t="s">
        <v>12</v>
      </c>
      <c r="M18" s="35" t="s">
        <v>13</v>
      </c>
      <c r="N18" s="35" t="s">
        <v>14</v>
      </c>
      <c r="O18" s="35" t="s">
        <v>6</v>
      </c>
      <c r="P18" s="35" t="s">
        <v>15</v>
      </c>
      <c r="Q18" s="36" t="s">
        <v>16</v>
      </c>
    </row>
    <row r="19" spans="1:17" ht="18" customHeight="1">
      <c r="A19" s="15" t="str">
        <f aca="true" t="shared" si="1" ref="A19:A50">IF(H19="","",IF(H19=K19,"0",IF(H19&gt;K19,"+","-")))</f>
        <v>+</v>
      </c>
      <c r="B19" s="1473" t="s">
        <v>630</v>
      </c>
      <c r="C19" s="46" t="s">
        <v>634</v>
      </c>
      <c r="D19" s="47"/>
      <c r="E19" s="39">
        <v>2</v>
      </c>
      <c r="F19" s="48"/>
      <c r="G19" s="100"/>
      <c r="H19" s="39">
        <v>1.5</v>
      </c>
      <c r="I19" s="48"/>
      <c r="J19" s="100">
        <v>348300</v>
      </c>
      <c r="K19" s="39">
        <v>1</v>
      </c>
      <c r="L19" s="48"/>
      <c r="M19" s="171">
        <v>41526</v>
      </c>
      <c r="N19" s="43">
        <v>41571</v>
      </c>
      <c r="O19" s="43">
        <v>41573</v>
      </c>
      <c r="P19" s="43"/>
      <c r="Q19" s="44">
        <v>1</v>
      </c>
    </row>
    <row r="20" spans="1:17" ht="18" customHeight="1">
      <c r="A20" s="15" t="str">
        <f t="shared" si="1"/>
        <v>+</v>
      </c>
      <c r="B20" s="1475"/>
      <c r="C20" s="83" t="s">
        <v>635</v>
      </c>
      <c r="D20" s="50"/>
      <c r="E20" s="51">
        <v>2</v>
      </c>
      <c r="F20" s="52"/>
      <c r="G20" s="53"/>
      <c r="H20" s="51">
        <v>1.2</v>
      </c>
      <c r="I20" s="52"/>
      <c r="J20" s="53">
        <v>348300</v>
      </c>
      <c r="K20" s="51">
        <v>1</v>
      </c>
      <c r="L20" s="52"/>
      <c r="M20" s="54">
        <v>41526</v>
      </c>
      <c r="N20" s="55">
        <v>41571</v>
      </c>
      <c r="O20" s="55">
        <v>41572</v>
      </c>
      <c r="P20" s="55"/>
      <c r="Q20" s="56">
        <v>1</v>
      </c>
    </row>
    <row r="21" spans="1:17" ht="18" customHeight="1">
      <c r="A21" s="15" t="str">
        <f t="shared" si="1"/>
        <v>+</v>
      </c>
      <c r="B21" s="1475"/>
      <c r="C21" s="83" t="s">
        <v>636</v>
      </c>
      <c r="D21" s="50"/>
      <c r="E21" s="51">
        <v>2</v>
      </c>
      <c r="F21" s="52"/>
      <c r="G21" s="53"/>
      <c r="H21" s="51">
        <v>1.5</v>
      </c>
      <c r="I21" s="86"/>
      <c r="J21" s="53">
        <v>348300</v>
      </c>
      <c r="K21" s="51">
        <v>1</v>
      </c>
      <c r="L21" s="86"/>
      <c r="M21" s="54">
        <v>41526</v>
      </c>
      <c r="N21" s="55">
        <v>41571</v>
      </c>
      <c r="O21" s="55">
        <v>41572</v>
      </c>
      <c r="P21" s="55"/>
      <c r="Q21" s="56">
        <v>1</v>
      </c>
    </row>
    <row r="22" spans="1:17" ht="18" customHeight="1">
      <c r="A22" s="15" t="str">
        <f t="shared" si="1"/>
        <v>+</v>
      </c>
      <c r="B22" s="1475"/>
      <c r="C22" s="83" t="s">
        <v>637</v>
      </c>
      <c r="D22" s="50"/>
      <c r="E22" s="51">
        <v>2</v>
      </c>
      <c r="F22" s="52"/>
      <c r="G22" s="53"/>
      <c r="H22" s="87">
        <v>1.5</v>
      </c>
      <c r="I22" s="88"/>
      <c r="J22" s="53">
        <v>348300</v>
      </c>
      <c r="K22" s="87">
        <v>1</v>
      </c>
      <c r="L22" s="88"/>
      <c r="M22" s="89">
        <v>41526</v>
      </c>
      <c r="N22" s="55">
        <v>41571</v>
      </c>
      <c r="O22" s="55">
        <v>41572</v>
      </c>
      <c r="P22" s="55"/>
      <c r="Q22" s="56">
        <v>1</v>
      </c>
    </row>
    <row r="23" spans="1:17" ht="18" customHeight="1">
      <c r="A23" s="15" t="str">
        <f t="shared" si="1"/>
        <v>+</v>
      </c>
      <c r="B23" s="1475"/>
      <c r="C23" s="83" t="s">
        <v>638</v>
      </c>
      <c r="D23" s="50"/>
      <c r="E23" s="51">
        <v>2</v>
      </c>
      <c r="F23" s="90"/>
      <c r="G23" s="53"/>
      <c r="H23" s="51">
        <v>1.2</v>
      </c>
      <c r="I23" s="91"/>
      <c r="J23" s="53">
        <v>348300</v>
      </c>
      <c r="K23" s="51">
        <v>1</v>
      </c>
      <c r="L23" s="91"/>
      <c r="M23" s="54">
        <v>41526</v>
      </c>
      <c r="N23" s="55">
        <v>41571</v>
      </c>
      <c r="O23" s="55">
        <v>41573</v>
      </c>
      <c r="P23" s="55"/>
      <c r="Q23" s="56">
        <v>1</v>
      </c>
    </row>
    <row r="24" spans="1:17" ht="18" customHeight="1">
      <c r="A24" s="15" t="str">
        <f t="shared" si="1"/>
        <v>+</v>
      </c>
      <c r="B24" s="1475"/>
      <c r="C24" s="83" t="s">
        <v>639</v>
      </c>
      <c r="D24" s="50"/>
      <c r="E24" s="51">
        <v>2</v>
      </c>
      <c r="F24" s="52"/>
      <c r="G24" s="53"/>
      <c r="H24" s="51">
        <v>1.2</v>
      </c>
      <c r="I24" s="91"/>
      <c r="J24" s="53">
        <v>348300</v>
      </c>
      <c r="K24" s="51">
        <v>1</v>
      </c>
      <c r="L24" s="1189"/>
      <c r="M24" s="54">
        <v>41526</v>
      </c>
      <c r="N24" s="55">
        <v>41571</v>
      </c>
      <c r="O24" s="55">
        <v>41572</v>
      </c>
      <c r="P24" s="55"/>
      <c r="Q24" s="56">
        <v>1</v>
      </c>
    </row>
    <row r="25" spans="1:17" ht="18" customHeight="1">
      <c r="A25" s="15" t="str">
        <f t="shared" si="1"/>
        <v>+</v>
      </c>
      <c r="B25" s="1475"/>
      <c r="C25" s="83" t="s">
        <v>640</v>
      </c>
      <c r="D25" s="50"/>
      <c r="E25" s="51">
        <v>2</v>
      </c>
      <c r="F25" s="52"/>
      <c r="G25" s="53"/>
      <c r="H25" s="51">
        <v>1.5</v>
      </c>
      <c r="I25" s="91"/>
      <c r="J25" s="53">
        <v>348300</v>
      </c>
      <c r="K25" s="51">
        <v>1</v>
      </c>
      <c r="L25" s="91"/>
      <c r="M25" s="174">
        <v>41526</v>
      </c>
      <c r="N25" s="55">
        <v>41571</v>
      </c>
      <c r="O25" s="55">
        <v>41572</v>
      </c>
      <c r="P25" s="55"/>
      <c r="Q25" s="56">
        <v>1</v>
      </c>
    </row>
    <row r="26" spans="1:17" ht="18" customHeight="1">
      <c r="A26" s="15" t="str">
        <f t="shared" si="1"/>
        <v>+</v>
      </c>
      <c r="B26" s="1475"/>
      <c r="C26" s="83" t="s">
        <v>641</v>
      </c>
      <c r="D26" s="50"/>
      <c r="E26" s="51">
        <v>2</v>
      </c>
      <c r="F26" s="52"/>
      <c r="G26" s="53"/>
      <c r="H26" s="51">
        <v>1.2</v>
      </c>
      <c r="I26" s="52"/>
      <c r="J26" s="53">
        <v>348300</v>
      </c>
      <c r="K26" s="51">
        <v>1</v>
      </c>
      <c r="L26" s="52"/>
      <c r="M26" s="54">
        <v>41526</v>
      </c>
      <c r="N26" s="55">
        <v>41571</v>
      </c>
      <c r="O26" s="55">
        <v>41572</v>
      </c>
      <c r="P26" s="55"/>
      <c r="Q26" s="56">
        <v>1</v>
      </c>
    </row>
    <row r="27" spans="1:17" ht="18" customHeight="1">
      <c r="A27" s="15" t="str">
        <f t="shared" si="1"/>
        <v>+</v>
      </c>
      <c r="B27" s="1475"/>
      <c r="C27" s="83" t="s">
        <v>642</v>
      </c>
      <c r="D27" s="50"/>
      <c r="E27" s="51">
        <v>2</v>
      </c>
      <c r="F27" s="52"/>
      <c r="G27" s="53"/>
      <c r="H27" s="103">
        <v>1.2</v>
      </c>
      <c r="I27" s="104"/>
      <c r="J27" s="53">
        <v>348300</v>
      </c>
      <c r="K27" s="103">
        <v>1</v>
      </c>
      <c r="L27" s="104"/>
      <c r="M27" s="85">
        <v>41526</v>
      </c>
      <c r="N27" s="55">
        <v>41571</v>
      </c>
      <c r="O27" s="55">
        <v>41572</v>
      </c>
      <c r="P27" s="55"/>
      <c r="Q27" s="56">
        <v>1</v>
      </c>
    </row>
    <row r="28" spans="1:17" ht="18" customHeight="1">
      <c r="A28" s="15" t="str">
        <f t="shared" si="1"/>
        <v>+</v>
      </c>
      <c r="B28" s="1475"/>
      <c r="C28" s="83" t="s">
        <v>643</v>
      </c>
      <c r="D28" s="50"/>
      <c r="E28" s="51">
        <v>2</v>
      </c>
      <c r="F28" s="52"/>
      <c r="G28" s="53"/>
      <c r="H28" s="51">
        <v>1.2</v>
      </c>
      <c r="I28" s="52"/>
      <c r="J28" s="53">
        <v>348300</v>
      </c>
      <c r="K28" s="51">
        <v>1</v>
      </c>
      <c r="L28" s="52"/>
      <c r="M28" s="54">
        <v>41526</v>
      </c>
      <c r="N28" s="55">
        <v>41571</v>
      </c>
      <c r="O28" s="55" t="s">
        <v>686</v>
      </c>
      <c r="P28" s="55"/>
      <c r="Q28" s="56">
        <v>1</v>
      </c>
    </row>
    <row r="29" spans="1:17" ht="18" customHeight="1">
      <c r="A29" s="15" t="str">
        <f t="shared" si="1"/>
        <v>+</v>
      </c>
      <c r="B29" s="1475"/>
      <c r="C29" s="83" t="s">
        <v>644</v>
      </c>
      <c r="D29" s="50"/>
      <c r="E29" s="51">
        <v>2</v>
      </c>
      <c r="F29" s="52"/>
      <c r="G29" s="53"/>
      <c r="H29" s="103">
        <v>1.5</v>
      </c>
      <c r="I29" s="105"/>
      <c r="J29" s="53">
        <v>348300</v>
      </c>
      <c r="K29" s="103">
        <v>1</v>
      </c>
      <c r="L29" s="105"/>
      <c r="M29" s="85">
        <v>41526</v>
      </c>
      <c r="N29" s="55">
        <v>41571</v>
      </c>
      <c r="O29" s="1165">
        <v>41572</v>
      </c>
      <c r="P29" s="55"/>
      <c r="Q29" s="56">
        <v>1</v>
      </c>
    </row>
    <row r="30" spans="1:17" ht="18" customHeight="1">
      <c r="A30" s="15" t="str">
        <f t="shared" si="1"/>
        <v>+</v>
      </c>
      <c r="B30" s="1475"/>
      <c r="C30" s="83" t="s">
        <v>645</v>
      </c>
      <c r="D30" s="50"/>
      <c r="E30" s="51">
        <v>2</v>
      </c>
      <c r="F30" s="52"/>
      <c r="G30" s="53"/>
      <c r="H30" s="103">
        <v>1.2</v>
      </c>
      <c r="I30" s="105"/>
      <c r="J30" s="53">
        <v>348300</v>
      </c>
      <c r="K30" s="103">
        <v>1</v>
      </c>
      <c r="L30" s="105"/>
      <c r="M30" s="85">
        <v>41526</v>
      </c>
      <c r="N30" s="55">
        <v>41571</v>
      </c>
      <c r="O30" s="55">
        <v>41573</v>
      </c>
      <c r="P30" s="55"/>
      <c r="Q30" s="56">
        <v>1</v>
      </c>
    </row>
    <row r="31" spans="1:17" ht="18" customHeight="1">
      <c r="A31" s="15" t="str">
        <f t="shared" si="1"/>
        <v>+</v>
      </c>
      <c r="B31" s="1475"/>
      <c r="C31" s="83" t="s">
        <v>646</v>
      </c>
      <c r="D31" s="50"/>
      <c r="E31" s="51">
        <v>2</v>
      </c>
      <c r="F31" s="84"/>
      <c r="G31" s="53"/>
      <c r="H31" s="51">
        <v>1.5</v>
      </c>
      <c r="I31" s="106"/>
      <c r="J31" s="53">
        <v>348300</v>
      </c>
      <c r="K31" s="51">
        <v>1</v>
      </c>
      <c r="L31" s="106"/>
      <c r="M31" s="85">
        <v>41526</v>
      </c>
      <c r="N31" s="55">
        <v>41571</v>
      </c>
      <c r="O31" s="1166">
        <v>41573</v>
      </c>
      <c r="P31" s="55"/>
      <c r="Q31" s="56">
        <v>1</v>
      </c>
    </row>
    <row r="32" spans="1:17" ht="18" customHeight="1">
      <c r="A32" s="15" t="str">
        <f t="shared" si="1"/>
        <v>+</v>
      </c>
      <c r="B32" s="1475"/>
      <c r="C32" s="83" t="s">
        <v>647</v>
      </c>
      <c r="D32" s="50"/>
      <c r="E32" s="51">
        <v>2</v>
      </c>
      <c r="F32" s="84"/>
      <c r="G32" s="53"/>
      <c r="H32" s="51">
        <v>1.2</v>
      </c>
      <c r="I32" s="108"/>
      <c r="J32" s="53">
        <v>348300</v>
      </c>
      <c r="K32" s="51">
        <v>1</v>
      </c>
      <c r="L32" s="108"/>
      <c r="M32" s="85">
        <v>41526</v>
      </c>
      <c r="N32" s="55">
        <v>41571</v>
      </c>
      <c r="O32" s="55" t="s">
        <v>686</v>
      </c>
      <c r="P32" s="55"/>
      <c r="Q32" s="56">
        <v>1</v>
      </c>
    </row>
    <row r="33" spans="1:17" ht="18" customHeight="1">
      <c r="A33" s="15">
        <f t="shared" si="1"/>
      </c>
      <c r="B33" s="1475"/>
      <c r="C33" s="83" t="s">
        <v>648</v>
      </c>
      <c r="D33" s="50"/>
      <c r="E33" s="51">
        <v>2</v>
      </c>
      <c r="F33" s="52"/>
      <c r="G33" s="53"/>
      <c r="H33" s="51"/>
      <c r="I33" s="52" t="s">
        <v>685</v>
      </c>
      <c r="J33" s="53"/>
      <c r="K33" s="51"/>
      <c r="L33" s="52"/>
      <c r="M33" s="54">
        <v>41526</v>
      </c>
      <c r="N33" s="55">
        <v>41571</v>
      </c>
      <c r="O33" s="55"/>
      <c r="P33" s="55"/>
      <c r="Q33" s="56"/>
    </row>
    <row r="34" spans="1:17" ht="18" customHeight="1">
      <c r="A34" s="15">
        <f t="shared" si="1"/>
      </c>
      <c r="B34" s="1476"/>
      <c r="C34" s="83" t="s">
        <v>649</v>
      </c>
      <c r="D34" s="50"/>
      <c r="E34" s="51">
        <v>2</v>
      </c>
      <c r="F34" s="106"/>
      <c r="G34" s="53"/>
      <c r="H34" s="51"/>
      <c r="I34" s="106" t="s">
        <v>685</v>
      </c>
      <c r="J34" s="53"/>
      <c r="K34" s="51"/>
      <c r="L34" s="106"/>
      <c r="M34" s="85">
        <v>41526</v>
      </c>
      <c r="N34" s="55">
        <v>41571</v>
      </c>
      <c r="O34" s="128"/>
      <c r="P34" s="55"/>
      <c r="Q34" s="56"/>
    </row>
    <row r="35" spans="1:17" ht="18" customHeight="1">
      <c r="A35" s="15" t="str">
        <f t="shared" si="1"/>
        <v>+</v>
      </c>
      <c r="B35" s="1477" t="s">
        <v>631</v>
      </c>
      <c r="C35" s="83" t="s">
        <v>650</v>
      </c>
      <c r="D35" s="50"/>
      <c r="E35" s="51">
        <v>2</v>
      </c>
      <c r="F35" s="113"/>
      <c r="G35" s="53"/>
      <c r="H35" s="51">
        <v>1.5</v>
      </c>
      <c r="I35" s="84"/>
      <c r="J35" s="53">
        <v>348300</v>
      </c>
      <c r="K35" s="51">
        <v>1</v>
      </c>
      <c r="L35" s="84"/>
      <c r="M35" s="85">
        <v>41526</v>
      </c>
      <c r="N35" s="55">
        <v>41571</v>
      </c>
      <c r="O35" s="55">
        <v>41573</v>
      </c>
      <c r="P35" s="55"/>
      <c r="Q35" s="56">
        <v>1</v>
      </c>
    </row>
    <row r="36" spans="1:17" ht="18" customHeight="1">
      <c r="A36" s="15" t="str">
        <f t="shared" si="1"/>
        <v>+</v>
      </c>
      <c r="B36" s="1475"/>
      <c r="C36" s="83" t="s">
        <v>651</v>
      </c>
      <c r="D36" s="50"/>
      <c r="E36" s="51">
        <v>2</v>
      </c>
      <c r="F36" s="84"/>
      <c r="G36" s="53"/>
      <c r="H36" s="51">
        <v>1.5</v>
      </c>
      <c r="I36" s="113"/>
      <c r="J36" s="53">
        <v>348300</v>
      </c>
      <c r="K36" s="51">
        <v>1</v>
      </c>
      <c r="L36" s="1407"/>
      <c r="M36" s="85">
        <v>41526</v>
      </c>
      <c r="N36" s="55">
        <v>41571</v>
      </c>
      <c r="O36" s="55">
        <v>41573</v>
      </c>
      <c r="P36" s="55"/>
      <c r="Q36" s="56">
        <v>1</v>
      </c>
    </row>
    <row r="37" spans="1:17" ht="18" customHeight="1">
      <c r="A37" s="15" t="str">
        <f t="shared" si="1"/>
        <v>+</v>
      </c>
      <c r="B37" s="1475"/>
      <c r="C37" s="83" t="s">
        <v>652</v>
      </c>
      <c r="D37" s="50"/>
      <c r="E37" s="51">
        <v>2</v>
      </c>
      <c r="F37" s="1408"/>
      <c r="G37" s="53"/>
      <c r="H37" s="51">
        <v>1.5</v>
      </c>
      <c r="I37" s="216"/>
      <c r="J37" s="53">
        <v>452790</v>
      </c>
      <c r="K37" s="51">
        <v>1.3</v>
      </c>
      <c r="L37" s="216"/>
      <c r="M37" s="54">
        <v>41526</v>
      </c>
      <c r="N37" s="128">
        <v>41571</v>
      </c>
      <c r="O37" s="128">
        <v>41573</v>
      </c>
      <c r="P37" s="55"/>
      <c r="Q37" s="56">
        <v>1</v>
      </c>
    </row>
    <row r="38" spans="1:17" ht="18" customHeight="1">
      <c r="A38" s="15" t="str">
        <f t="shared" si="1"/>
        <v>+</v>
      </c>
      <c r="B38" s="1475"/>
      <c r="C38" s="83" t="s">
        <v>653</v>
      </c>
      <c r="D38" s="50"/>
      <c r="E38" s="51">
        <v>2</v>
      </c>
      <c r="F38" s="126"/>
      <c r="G38" s="53"/>
      <c r="H38" s="51">
        <v>1.2</v>
      </c>
      <c r="I38" s="127"/>
      <c r="J38" s="53"/>
      <c r="K38" s="51"/>
      <c r="L38" s="1123"/>
      <c r="M38" s="54">
        <v>41526</v>
      </c>
      <c r="N38" s="128">
        <v>41571</v>
      </c>
      <c r="O38" s="128" t="s">
        <v>686</v>
      </c>
      <c r="P38" s="55"/>
      <c r="Q38" s="56">
        <v>1</v>
      </c>
    </row>
    <row r="39" spans="1:17" ht="18" customHeight="1">
      <c r="A39" s="15" t="str">
        <f t="shared" si="1"/>
        <v>+</v>
      </c>
      <c r="B39" s="1475"/>
      <c r="C39" s="170" t="s">
        <v>654</v>
      </c>
      <c r="D39" s="50"/>
      <c r="E39" s="51">
        <v>2</v>
      </c>
      <c r="F39" s="126"/>
      <c r="G39" s="53"/>
      <c r="H39" s="51">
        <v>1.2</v>
      </c>
      <c r="I39" s="127"/>
      <c r="J39" s="53">
        <v>348300</v>
      </c>
      <c r="K39" s="51">
        <v>1</v>
      </c>
      <c r="L39" s="127"/>
      <c r="M39" s="54">
        <v>41526</v>
      </c>
      <c r="N39" s="128">
        <v>41571</v>
      </c>
      <c r="O39" s="128">
        <v>41572</v>
      </c>
      <c r="P39" s="55"/>
      <c r="Q39" s="56">
        <v>1</v>
      </c>
    </row>
    <row r="40" spans="1:17" ht="18" customHeight="1">
      <c r="A40" s="15" t="str">
        <f t="shared" si="1"/>
        <v>+</v>
      </c>
      <c r="B40" s="1475"/>
      <c r="C40" s="170" t="s">
        <v>655</v>
      </c>
      <c r="D40" s="50"/>
      <c r="E40" s="51">
        <v>2</v>
      </c>
      <c r="F40" s="127"/>
      <c r="G40" s="53"/>
      <c r="H40" s="51">
        <v>1.5</v>
      </c>
      <c r="I40" s="127"/>
      <c r="J40" s="53">
        <v>348300</v>
      </c>
      <c r="K40" s="51">
        <v>1</v>
      </c>
      <c r="L40" s="127"/>
      <c r="M40" s="54">
        <v>41526</v>
      </c>
      <c r="N40" s="128">
        <v>41571</v>
      </c>
      <c r="O40" s="128">
        <v>41573</v>
      </c>
      <c r="P40" s="55"/>
      <c r="Q40" s="56">
        <v>1</v>
      </c>
    </row>
    <row r="41" spans="1:17" ht="18" customHeight="1">
      <c r="A41" s="15" t="str">
        <f t="shared" si="1"/>
        <v>+</v>
      </c>
      <c r="B41" s="1475"/>
      <c r="C41" s="170" t="s">
        <v>656</v>
      </c>
      <c r="D41" s="50"/>
      <c r="E41" s="51">
        <v>2</v>
      </c>
      <c r="F41" s="130"/>
      <c r="G41" s="53"/>
      <c r="H41" s="51">
        <v>1.5</v>
      </c>
      <c r="I41" s="84"/>
      <c r="J41" s="53">
        <v>348300</v>
      </c>
      <c r="K41" s="51">
        <v>1</v>
      </c>
      <c r="L41" s="84"/>
      <c r="M41" s="85">
        <v>41526</v>
      </c>
      <c r="N41" s="55">
        <v>41571</v>
      </c>
      <c r="O41" s="55" t="s">
        <v>686</v>
      </c>
      <c r="P41" s="55"/>
      <c r="Q41" s="56">
        <v>1</v>
      </c>
    </row>
    <row r="42" spans="1:17" ht="18" customHeight="1">
      <c r="A42" s="15" t="str">
        <f t="shared" si="1"/>
        <v>+</v>
      </c>
      <c r="B42" s="1475"/>
      <c r="C42" s="83" t="s">
        <v>657</v>
      </c>
      <c r="D42" s="50"/>
      <c r="E42" s="51">
        <v>2</v>
      </c>
      <c r="F42" s="106"/>
      <c r="G42" s="53"/>
      <c r="H42" s="51">
        <v>1.5</v>
      </c>
      <c r="I42" s="106"/>
      <c r="J42" s="53">
        <v>348300</v>
      </c>
      <c r="K42" s="51">
        <v>1</v>
      </c>
      <c r="L42" s="106"/>
      <c r="M42" s="85">
        <v>41526</v>
      </c>
      <c r="N42" s="55">
        <v>41571</v>
      </c>
      <c r="O42" s="55">
        <v>41572</v>
      </c>
      <c r="P42" s="55"/>
      <c r="Q42" s="131">
        <v>1</v>
      </c>
    </row>
    <row r="43" spans="1:17" ht="18" customHeight="1">
      <c r="A43" s="15" t="str">
        <f t="shared" si="1"/>
        <v>+</v>
      </c>
      <c r="B43" s="1475"/>
      <c r="C43" s="83" t="s">
        <v>658</v>
      </c>
      <c r="D43" s="50"/>
      <c r="E43" s="51">
        <v>2</v>
      </c>
      <c r="F43" s="130"/>
      <c r="G43" s="53"/>
      <c r="H43" s="51">
        <v>1.5</v>
      </c>
      <c r="I43" s="106"/>
      <c r="J43" s="53">
        <v>348300</v>
      </c>
      <c r="K43" s="51">
        <v>1</v>
      </c>
      <c r="L43" s="106"/>
      <c r="M43" s="85">
        <v>41526</v>
      </c>
      <c r="N43" s="55">
        <v>41571</v>
      </c>
      <c r="O43" s="128">
        <v>41573</v>
      </c>
      <c r="P43" s="55"/>
      <c r="Q43" s="56">
        <v>1</v>
      </c>
    </row>
    <row r="44" spans="1:17" ht="18" customHeight="1">
      <c r="A44" s="15" t="str">
        <f t="shared" si="1"/>
        <v>+</v>
      </c>
      <c r="B44" s="1475"/>
      <c r="C44" s="83" t="s">
        <v>659</v>
      </c>
      <c r="D44" s="50"/>
      <c r="E44" s="51">
        <v>2</v>
      </c>
      <c r="F44" s="52"/>
      <c r="G44" s="53"/>
      <c r="H44" s="51">
        <v>1.5</v>
      </c>
      <c r="I44" s="133"/>
      <c r="J44" s="53">
        <v>452790</v>
      </c>
      <c r="K44" s="51">
        <v>1.3</v>
      </c>
      <c r="L44" s="1174"/>
      <c r="M44" s="54">
        <v>41526</v>
      </c>
      <c r="N44" s="55">
        <v>41571</v>
      </c>
      <c r="O44" s="55" t="s">
        <v>686</v>
      </c>
      <c r="P44" s="55"/>
      <c r="Q44" s="56">
        <v>1</v>
      </c>
    </row>
    <row r="45" spans="1:17" ht="18" customHeight="1">
      <c r="A45" s="15" t="str">
        <f t="shared" si="1"/>
        <v>+</v>
      </c>
      <c r="B45" s="1475"/>
      <c r="C45" s="83" t="s">
        <v>660</v>
      </c>
      <c r="D45" s="50"/>
      <c r="E45" s="51">
        <v>2</v>
      </c>
      <c r="F45" s="52"/>
      <c r="G45" s="53"/>
      <c r="H45" s="51">
        <v>1.5</v>
      </c>
      <c r="I45" s="52"/>
      <c r="J45" s="53">
        <v>452790</v>
      </c>
      <c r="K45" s="51">
        <v>1.3</v>
      </c>
      <c r="L45" s="52"/>
      <c r="M45" s="54">
        <v>41526</v>
      </c>
      <c r="N45" s="128">
        <v>41571</v>
      </c>
      <c r="O45" s="128" t="s">
        <v>686</v>
      </c>
      <c r="P45" s="55"/>
      <c r="Q45" s="56">
        <v>1</v>
      </c>
    </row>
    <row r="46" spans="1:17" ht="18" customHeight="1">
      <c r="A46" s="15" t="str">
        <f t="shared" si="1"/>
        <v>+</v>
      </c>
      <c r="B46" s="1475"/>
      <c r="C46" s="83" t="s">
        <v>661</v>
      </c>
      <c r="D46" s="50"/>
      <c r="E46" s="51">
        <v>2</v>
      </c>
      <c r="F46" s="106"/>
      <c r="G46" s="53"/>
      <c r="H46" s="51">
        <v>1.2</v>
      </c>
      <c r="I46" s="106"/>
      <c r="J46" s="53"/>
      <c r="K46" s="51"/>
      <c r="L46" s="106"/>
      <c r="M46" s="85">
        <v>41526</v>
      </c>
      <c r="N46" s="55">
        <v>41571</v>
      </c>
      <c r="O46" s="128" t="s">
        <v>686</v>
      </c>
      <c r="P46" s="128"/>
      <c r="Q46" s="56">
        <v>1</v>
      </c>
    </row>
    <row r="47" spans="1:17" ht="18" customHeight="1">
      <c r="A47" s="15" t="str">
        <f t="shared" si="1"/>
        <v>+</v>
      </c>
      <c r="B47" s="1475"/>
      <c r="C47" s="1178" t="s">
        <v>662</v>
      </c>
      <c r="D47" s="50"/>
      <c r="E47" s="51">
        <v>2</v>
      </c>
      <c r="F47" s="106"/>
      <c r="G47" s="53"/>
      <c r="H47" s="51">
        <v>1.2</v>
      </c>
      <c r="I47" s="106"/>
      <c r="J47" s="53">
        <v>348300</v>
      </c>
      <c r="K47" s="51">
        <v>1</v>
      </c>
      <c r="L47" s="106"/>
      <c r="M47" s="85">
        <v>41526</v>
      </c>
      <c r="N47" s="55">
        <v>41571</v>
      </c>
      <c r="O47" s="128" t="s">
        <v>686</v>
      </c>
      <c r="P47" s="128"/>
      <c r="Q47" s="56">
        <v>1</v>
      </c>
    </row>
    <row r="48" spans="1:17" ht="18" customHeight="1">
      <c r="A48" s="15" t="str">
        <f t="shared" si="1"/>
        <v>+</v>
      </c>
      <c r="B48" s="1475"/>
      <c r="C48" s="1409" t="s">
        <v>663</v>
      </c>
      <c r="D48" s="50"/>
      <c r="E48" s="51">
        <v>2</v>
      </c>
      <c r="F48" s="106"/>
      <c r="G48" s="53"/>
      <c r="H48" s="51">
        <v>1.5</v>
      </c>
      <c r="I48" s="106"/>
      <c r="J48" s="53">
        <v>348300</v>
      </c>
      <c r="K48" s="51">
        <v>1</v>
      </c>
      <c r="L48" s="106"/>
      <c r="M48" s="85">
        <v>41526</v>
      </c>
      <c r="N48" s="55">
        <v>41571</v>
      </c>
      <c r="O48" s="128">
        <v>41573</v>
      </c>
      <c r="P48" s="128"/>
      <c r="Q48" s="56">
        <v>1</v>
      </c>
    </row>
    <row r="49" spans="1:17" ht="18" customHeight="1">
      <c r="A49" s="15" t="str">
        <f t="shared" si="1"/>
        <v>+</v>
      </c>
      <c r="B49" s="1475"/>
      <c r="C49" s="1409" t="s">
        <v>664</v>
      </c>
      <c r="D49" s="50"/>
      <c r="E49" s="51">
        <v>2</v>
      </c>
      <c r="F49" s="106"/>
      <c r="G49" s="53"/>
      <c r="H49" s="51">
        <v>1.5</v>
      </c>
      <c r="I49" s="106"/>
      <c r="J49" s="53"/>
      <c r="K49" s="51"/>
      <c r="L49" s="106"/>
      <c r="M49" s="85">
        <v>41526</v>
      </c>
      <c r="N49" s="55">
        <v>41571</v>
      </c>
      <c r="O49" s="128" t="s">
        <v>686</v>
      </c>
      <c r="P49" s="128"/>
      <c r="Q49" s="56">
        <v>1</v>
      </c>
    </row>
    <row r="50" spans="1:17" ht="18" customHeight="1">
      <c r="A50" s="15" t="str">
        <f t="shared" si="1"/>
        <v>+</v>
      </c>
      <c r="B50" s="1475"/>
      <c r="C50" s="49" t="s">
        <v>665</v>
      </c>
      <c r="D50" s="141"/>
      <c r="E50" s="142">
        <v>2</v>
      </c>
      <c r="F50" s="143"/>
      <c r="G50" s="144"/>
      <c r="H50" s="142">
        <v>1.5</v>
      </c>
      <c r="I50" s="145"/>
      <c r="J50" s="144"/>
      <c r="K50" s="142"/>
      <c r="L50" s="146"/>
      <c r="M50" s="147">
        <v>41526</v>
      </c>
      <c r="N50" s="148">
        <v>41571</v>
      </c>
      <c r="O50" s="149" t="s">
        <v>686</v>
      </c>
      <c r="P50" s="148"/>
      <c r="Q50" s="150">
        <v>1</v>
      </c>
    </row>
    <row r="51" spans="1:17" ht="18" customHeight="1">
      <c r="A51" s="15" t="str">
        <f aca="true" t="shared" si="2" ref="A51:A71">IF(H51="","",IF(H51=K51,"0",IF(H51&gt;K51,"+","-")))</f>
        <v>+</v>
      </c>
      <c r="B51" s="1476"/>
      <c r="C51" s="49" t="s">
        <v>666</v>
      </c>
      <c r="D51" s="141"/>
      <c r="E51" s="142">
        <v>2</v>
      </c>
      <c r="F51" s="143"/>
      <c r="G51" s="144"/>
      <c r="H51" s="142">
        <v>1.5</v>
      </c>
      <c r="I51" s="145"/>
      <c r="J51" s="144"/>
      <c r="K51" s="142"/>
      <c r="L51" s="146"/>
      <c r="M51" s="147">
        <v>41526</v>
      </c>
      <c r="N51" s="148">
        <v>41571</v>
      </c>
      <c r="O51" s="149" t="s">
        <v>686</v>
      </c>
      <c r="P51" s="148"/>
      <c r="Q51" s="150">
        <v>1</v>
      </c>
    </row>
    <row r="52" spans="1:17" ht="18" customHeight="1">
      <c r="A52" s="15" t="str">
        <f t="shared" si="2"/>
        <v>+</v>
      </c>
      <c r="B52" s="1470" t="s">
        <v>632</v>
      </c>
      <c r="C52" s="49" t="s">
        <v>667</v>
      </c>
      <c r="D52" s="151"/>
      <c r="E52" s="51">
        <v>2</v>
      </c>
      <c r="F52" s="106"/>
      <c r="G52" s="53"/>
      <c r="H52" s="51">
        <v>1.5</v>
      </c>
      <c r="I52" s="106"/>
      <c r="J52" s="53">
        <v>348300</v>
      </c>
      <c r="K52" s="51">
        <v>1</v>
      </c>
      <c r="L52" s="106"/>
      <c r="M52" s="54">
        <v>41526</v>
      </c>
      <c r="N52" s="55">
        <v>41571</v>
      </c>
      <c r="O52" s="55">
        <v>41572</v>
      </c>
      <c r="P52" s="55"/>
      <c r="Q52" s="152">
        <v>1</v>
      </c>
    </row>
    <row r="53" spans="1:17" ht="18" customHeight="1">
      <c r="A53" s="15" t="str">
        <f t="shared" si="2"/>
        <v>+</v>
      </c>
      <c r="B53" s="1471"/>
      <c r="C53" s="83" t="s">
        <v>668</v>
      </c>
      <c r="D53" s="50"/>
      <c r="E53" s="51">
        <v>2</v>
      </c>
      <c r="F53" s="52"/>
      <c r="G53" s="53"/>
      <c r="H53" s="51">
        <v>1.5</v>
      </c>
      <c r="I53" s="52"/>
      <c r="J53" s="53">
        <v>348300</v>
      </c>
      <c r="K53" s="51">
        <v>1</v>
      </c>
      <c r="L53" s="52"/>
      <c r="M53" s="54">
        <v>41526</v>
      </c>
      <c r="N53" s="55">
        <v>41571</v>
      </c>
      <c r="O53" s="128">
        <v>41572</v>
      </c>
      <c r="P53" s="128"/>
      <c r="Q53" s="56">
        <v>1</v>
      </c>
    </row>
    <row r="54" spans="1:17" ht="18" customHeight="1">
      <c r="A54" s="15" t="str">
        <f t="shared" si="2"/>
        <v>+</v>
      </c>
      <c r="B54" s="1471"/>
      <c r="C54" s="1176" t="s">
        <v>669</v>
      </c>
      <c r="D54" s="50"/>
      <c r="E54" s="51">
        <v>2</v>
      </c>
      <c r="F54" s="52"/>
      <c r="G54" s="53"/>
      <c r="H54" s="51">
        <v>1.2</v>
      </c>
      <c r="I54" s="91"/>
      <c r="J54" s="53">
        <v>348300</v>
      </c>
      <c r="K54" s="51">
        <v>1</v>
      </c>
      <c r="L54" s="91"/>
      <c r="M54" s="54">
        <v>41526</v>
      </c>
      <c r="N54" s="55">
        <v>41571</v>
      </c>
      <c r="O54" s="128" t="s">
        <v>686</v>
      </c>
      <c r="P54" s="128"/>
      <c r="Q54" s="56">
        <v>1</v>
      </c>
    </row>
    <row r="55" spans="1:17" ht="18" customHeight="1">
      <c r="A55" s="15" t="str">
        <f t="shared" si="2"/>
        <v>-</v>
      </c>
      <c r="B55" s="1471"/>
      <c r="C55" s="1176" t="s">
        <v>670</v>
      </c>
      <c r="D55" s="50"/>
      <c r="E55" s="51">
        <v>2</v>
      </c>
      <c r="F55" s="52"/>
      <c r="G55" s="53"/>
      <c r="H55" s="51">
        <v>1.2</v>
      </c>
      <c r="I55" s="91"/>
      <c r="J55" s="53">
        <v>348300</v>
      </c>
      <c r="K55" s="51">
        <v>1.3</v>
      </c>
      <c r="L55" s="91"/>
      <c r="M55" s="54">
        <v>41526</v>
      </c>
      <c r="N55" s="55">
        <v>41571</v>
      </c>
      <c r="O55" s="128">
        <v>41572</v>
      </c>
      <c r="P55" s="128"/>
      <c r="Q55" s="56">
        <v>1</v>
      </c>
    </row>
    <row r="56" spans="1:17" ht="18" customHeight="1">
      <c r="A56" s="15" t="str">
        <f t="shared" si="2"/>
        <v>+</v>
      </c>
      <c r="B56" s="1471"/>
      <c r="C56" s="83" t="s">
        <v>671</v>
      </c>
      <c r="D56" s="50"/>
      <c r="E56" s="51">
        <v>2</v>
      </c>
      <c r="F56" s="91"/>
      <c r="G56" s="53"/>
      <c r="H56" s="51">
        <v>1.2</v>
      </c>
      <c r="I56" s="52"/>
      <c r="J56" s="53">
        <v>348300</v>
      </c>
      <c r="K56" s="51">
        <v>1</v>
      </c>
      <c r="L56" s="52"/>
      <c r="M56" s="54">
        <v>41526</v>
      </c>
      <c r="N56" s="55">
        <v>41571</v>
      </c>
      <c r="O56" s="128">
        <v>41572</v>
      </c>
      <c r="P56" s="128"/>
      <c r="Q56" s="56">
        <v>1</v>
      </c>
    </row>
    <row r="57" spans="1:17" ht="18" customHeight="1">
      <c r="A57" s="15" t="str">
        <f t="shared" si="2"/>
        <v>+</v>
      </c>
      <c r="B57" s="1471"/>
      <c r="C57" s="1178" t="s">
        <v>672</v>
      </c>
      <c r="D57" s="53"/>
      <c r="E57" s="51">
        <v>2</v>
      </c>
      <c r="F57" s="84"/>
      <c r="G57" s="53"/>
      <c r="H57" s="51">
        <v>1.5</v>
      </c>
      <c r="I57" s="84"/>
      <c r="J57" s="53">
        <v>348300</v>
      </c>
      <c r="K57" s="51">
        <v>1</v>
      </c>
      <c r="L57" s="84"/>
      <c r="M57" s="85">
        <v>41526</v>
      </c>
      <c r="N57" s="55">
        <v>41571</v>
      </c>
      <c r="O57" s="128">
        <v>41572</v>
      </c>
      <c r="P57" s="128"/>
      <c r="Q57" s="56">
        <v>1</v>
      </c>
    </row>
    <row r="58" spans="1:17" ht="18" customHeight="1">
      <c r="A58" s="15" t="str">
        <f t="shared" si="2"/>
        <v>+</v>
      </c>
      <c r="B58" s="1471"/>
      <c r="C58" s="945" t="s">
        <v>673</v>
      </c>
      <c r="D58" s="50"/>
      <c r="E58" s="51">
        <v>2</v>
      </c>
      <c r="F58" s="84"/>
      <c r="G58" s="53"/>
      <c r="H58" s="51">
        <v>1.2</v>
      </c>
      <c r="I58" s="106"/>
      <c r="J58" s="53">
        <v>348300</v>
      </c>
      <c r="K58" s="51">
        <v>1</v>
      </c>
      <c r="L58" s="106"/>
      <c r="M58" s="85">
        <v>41526</v>
      </c>
      <c r="N58" s="55">
        <v>41571</v>
      </c>
      <c r="O58" s="55">
        <v>41573</v>
      </c>
      <c r="P58" s="55"/>
      <c r="Q58" s="56">
        <v>1</v>
      </c>
    </row>
    <row r="59" spans="1:17" ht="18" customHeight="1">
      <c r="A59" s="15" t="str">
        <f t="shared" si="2"/>
        <v>+</v>
      </c>
      <c r="B59" s="1471"/>
      <c r="C59" s="945" t="s">
        <v>674</v>
      </c>
      <c r="D59" s="50"/>
      <c r="E59" s="51">
        <v>2</v>
      </c>
      <c r="F59" s="106"/>
      <c r="G59" s="53"/>
      <c r="H59" s="51">
        <v>1.5</v>
      </c>
      <c r="I59" s="106"/>
      <c r="J59" s="53">
        <v>348300</v>
      </c>
      <c r="K59" s="51">
        <v>1</v>
      </c>
      <c r="L59" s="106"/>
      <c r="M59" s="85">
        <v>41526</v>
      </c>
      <c r="N59" s="55">
        <v>41571</v>
      </c>
      <c r="O59" s="55">
        <v>41572</v>
      </c>
      <c r="P59" s="55"/>
      <c r="Q59" s="131">
        <v>1</v>
      </c>
    </row>
    <row r="60" spans="1:17" ht="18" customHeight="1">
      <c r="A60" s="15" t="str">
        <f t="shared" si="2"/>
        <v>+</v>
      </c>
      <c r="B60" s="1471"/>
      <c r="C60" s="945" t="s">
        <v>675</v>
      </c>
      <c r="D60" s="50"/>
      <c r="E60" s="51">
        <v>2</v>
      </c>
      <c r="F60" s="126"/>
      <c r="G60" s="53"/>
      <c r="H60" s="51">
        <v>1.5</v>
      </c>
      <c r="I60" s="160"/>
      <c r="J60" s="53">
        <v>452790</v>
      </c>
      <c r="K60" s="51">
        <v>1.3</v>
      </c>
      <c r="L60" s="160"/>
      <c r="M60" s="85">
        <v>41526</v>
      </c>
      <c r="N60" s="55">
        <v>41571</v>
      </c>
      <c r="O60" s="128">
        <v>41572</v>
      </c>
      <c r="P60" s="55"/>
      <c r="Q60" s="56">
        <v>1</v>
      </c>
    </row>
    <row r="61" spans="1:17" ht="18" customHeight="1">
      <c r="A61" s="15" t="str">
        <f t="shared" si="2"/>
        <v>+</v>
      </c>
      <c r="B61" s="1471"/>
      <c r="C61" s="1178" t="s">
        <v>676</v>
      </c>
      <c r="D61" s="50"/>
      <c r="E61" s="51">
        <v>2</v>
      </c>
      <c r="F61" s="84"/>
      <c r="G61" s="53"/>
      <c r="H61" s="51">
        <v>1.2</v>
      </c>
      <c r="I61" s="84"/>
      <c r="J61" s="53">
        <v>348300</v>
      </c>
      <c r="K61" s="51">
        <v>1</v>
      </c>
      <c r="L61" s="160"/>
      <c r="M61" s="85">
        <v>41526</v>
      </c>
      <c r="N61" s="161">
        <v>41571</v>
      </c>
      <c r="O61" s="128">
        <v>41572</v>
      </c>
      <c r="P61" s="128"/>
      <c r="Q61" s="56">
        <v>1</v>
      </c>
    </row>
    <row r="62" spans="1:17" ht="18" customHeight="1">
      <c r="A62" s="15" t="str">
        <f t="shared" si="2"/>
        <v>+</v>
      </c>
      <c r="B62" s="1471"/>
      <c r="C62" s="1178" t="s">
        <v>677</v>
      </c>
      <c r="D62" s="50"/>
      <c r="E62" s="51">
        <v>2</v>
      </c>
      <c r="F62" s="84"/>
      <c r="G62" s="53"/>
      <c r="H62" s="51">
        <v>1.5</v>
      </c>
      <c r="I62" s="84"/>
      <c r="J62" s="53">
        <v>348300</v>
      </c>
      <c r="K62" s="51">
        <v>1</v>
      </c>
      <c r="L62" s="160"/>
      <c r="M62" s="85">
        <v>41526</v>
      </c>
      <c r="N62" s="161">
        <v>41571</v>
      </c>
      <c r="O62" s="128">
        <v>41572</v>
      </c>
      <c r="P62" s="128"/>
      <c r="Q62" s="56">
        <v>1</v>
      </c>
    </row>
    <row r="63" spans="1:17" ht="18" customHeight="1">
      <c r="A63" s="15" t="str">
        <f t="shared" si="2"/>
        <v>+</v>
      </c>
      <c r="B63" s="1471"/>
      <c r="C63" s="945" t="s">
        <v>678</v>
      </c>
      <c r="D63" s="50"/>
      <c r="E63" s="51">
        <v>2</v>
      </c>
      <c r="F63" s="84"/>
      <c r="G63" s="53"/>
      <c r="H63" s="51">
        <v>1.5</v>
      </c>
      <c r="I63" s="84"/>
      <c r="J63" s="53">
        <v>348300</v>
      </c>
      <c r="K63" s="51">
        <v>1</v>
      </c>
      <c r="L63" s="84"/>
      <c r="M63" s="85">
        <v>41526</v>
      </c>
      <c r="N63" s="55">
        <v>41571</v>
      </c>
      <c r="O63" s="128">
        <v>41572</v>
      </c>
      <c r="P63" s="55"/>
      <c r="Q63" s="56">
        <v>1</v>
      </c>
    </row>
    <row r="64" spans="1:17" ht="18" customHeight="1">
      <c r="A64" s="15" t="str">
        <f t="shared" si="2"/>
        <v>+</v>
      </c>
      <c r="B64" s="1471"/>
      <c r="C64" s="170" t="s">
        <v>679</v>
      </c>
      <c r="D64" s="50"/>
      <c r="E64" s="51">
        <v>2</v>
      </c>
      <c r="F64" s="84"/>
      <c r="G64" s="53"/>
      <c r="H64" s="51">
        <v>1.5</v>
      </c>
      <c r="I64" s="84"/>
      <c r="J64" s="53">
        <v>348300</v>
      </c>
      <c r="K64" s="51">
        <v>1.3</v>
      </c>
      <c r="L64" s="84"/>
      <c r="M64" s="85">
        <v>41526</v>
      </c>
      <c r="N64" s="55">
        <v>41571</v>
      </c>
      <c r="O64" s="128">
        <v>41572</v>
      </c>
      <c r="P64" s="181"/>
      <c r="Q64" s="56">
        <v>1</v>
      </c>
    </row>
    <row r="65" spans="1:17" ht="18" customHeight="1">
      <c r="A65" s="15" t="str">
        <f t="shared" si="2"/>
        <v>+</v>
      </c>
      <c r="B65" s="1471"/>
      <c r="C65" s="170" t="s">
        <v>680</v>
      </c>
      <c r="D65" s="50"/>
      <c r="E65" s="51">
        <v>2</v>
      </c>
      <c r="F65" s="84"/>
      <c r="G65" s="53"/>
      <c r="H65" s="51">
        <v>1.5</v>
      </c>
      <c r="I65" s="84"/>
      <c r="J65" s="53"/>
      <c r="K65" s="51"/>
      <c r="L65" s="84"/>
      <c r="M65" s="85">
        <v>41526</v>
      </c>
      <c r="N65" s="55">
        <v>41571</v>
      </c>
      <c r="O65" s="128" t="s">
        <v>686</v>
      </c>
      <c r="P65" s="181"/>
      <c r="Q65" s="56">
        <v>1</v>
      </c>
    </row>
    <row r="66" spans="1:17" ht="18" customHeight="1">
      <c r="A66" s="15">
        <f t="shared" si="2"/>
      </c>
      <c r="B66" s="1471"/>
      <c r="C66" s="170" t="s">
        <v>681</v>
      </c>
      <c r="D66" s="50"/>
      <c r="E66" s="51">
        <v>2</v>
      </c>
      <c r="F66" s="84"/>
      <c r="G66" s="53"/>
      <c r="H66" s="51"/>
      <c r="I66" s="84" t="s">
        <v>685</v>
      </c>
      <c r="J66" s="53"/>
      <c r="K66" s="51"/>
      <c r="L66" s="84"/>
      <c r="M66" s="85">
        <v>41526</v>
      </c>
      <c r="N66" s="55">
        <v>41571</v>
      </c>
      <c r="O66" s="128"/>
      <c r="P66" s="181"/>
      <c r="Q66" s="56"/>
    </row>
    <row r="67" spans="1:17" ht="18" customHeight="1">
      <c r="A67" s="15">
        <f t="shared" si="2"/>
      </c>
      <c r="B67" s="1471"/>
      <c r="C67" s="170" t="s">
        <v>682</v>
      </c>
      <c r="D67" s="50"/>
      <c r="E67" s="51">
        <v>2</v>
      </c>
      <c r="F67" s="52"/>
      <c r="G67" s="53"/>
      <c r="H67" s="51"/>
      <c r="I67" s="52" t="s">
        <v>685</v>
      </c>
      <c r="J67" s="53"/>
      <c r="K67" s="51"/>
      <c r="L67" s="52"/>
      <c r="M67" s="54">
        <v>41526</v>
      </c>
      <c r="N67" s="55">
        <v>41571</v>
      </c>
      <c r="O67" s="128"/>
      <c r="P67" s="128"/>
      <c r="Q67" s="56"/>
    </row>
    <row r="68" spans="1:17" ht="18" customHeight="1">
      <c r="A68" s="15" t="str">
        <f t="shared" si="2"/>
        <v>+</v>
      </c>
      <c r="B68" s="1472"/>
      <c r="C68" s="83" t="s">
        <v>683</v>
      </c>
      <c r="D68" s="50"/>
      <c r="E68" s="51">
        <v>2</v>
      </c>
      <c r="F68" s="52"/>
      <c r="G68" s="53"/>
      <c r="H68" s="51">
        <v>1.5</v>
      </c>
      <c r="I68" s="52"/>
      <c r="J68" s="53">
        <v>348300</v>
      </c>
      <c r="K68" s="51">
        <v>1</v>
      </c>
      <c r="L68" s="52"/>
      <c r="M68" s="54">
        <v>41526</v>
      </c>
      <c r="N68" s="55">
        <v>41571</v>
      </c>
      <c r="O68" s="128">
        <v>41572</v>
      </c>
      <c r="P68" s="128"/>
      <c r="Q68" s="56">
        <v>1</v>
      </c>
    </row>
    <row r="69" spans="1:17" ht="18" customHeight="1" thickBot="1">
      <c r="A69" s="15" t="str">
        <f t="shared" si="2"/>
        <v>+</v>
      </c>
      <c r="B69" s="165" t="s">
        <v>633</v>
      </c>
      <c r="C69" s="165" t="s">
        <v>684</v>
      </c>
      <c r="D69" s="58"/>
      <c r="E69" s="59">
        <v>2</v>
      </c>
      <c r="F69" s="1396"/>
      <c r="G69" s="61"/>
      <c r="H69" s="59">
        <v>1.35</v>
      </c>
      <c r="I69" s="1396"/>
      <c r="J69" s="61">
        <v>348300</v>
      </c>
      <c r="K69" s="59">
        <v>1</v>
      </c>
      <c r="L69" s="1396"/>
      <c r="M69" s="1397">
        <v>41526</v>
      </c>
      <c r="N69" s="64">
        <v>41571</v>
      </c>
      <c r="O69" s="166">
        <v>41572</v>
      </c>
      <c r="P69" s="166"/>
      <c r="Q69" s="65">
        <v>1</v>
      </c>
    </row>
    <row r="70" spans="1:17" ht="18" customHeight="1" thickTop="1">
      <c r="A70" s="15" t="str">
        <f t="shared" si="2"/>
        <v>+</v>
      </c>
      <c r="B70" s="75" t="s">
        <v>625</v>
      </c>
      <c r="C70" s="75" t="s">
        <v>625</v>
      </c>
      <c r="D70" s="76"/>
      <c r="E70" s="77">
        <f>AVERAGE(E19:E69)</f>
        <v>2</v>
      </c>
      <c r="F70" s="78"/>
      <c r="G70" s="79"/>
      <c r="H70" s="77">
        <f>AVERAGE(H19:H69)</f>
        <v>1.3882978723404258</v>
      </c>
      <c r="I70" s="78"/>
      <c r="J70" s="79">
        <f>AVERAGE(J19:J69)</f>
        <v>358494.14634146343</v>
      </c>
      <c r="K70" s="77">
        <f>AVERAGE(K19:K69)</f>
        <v>1.0439024390243903</v>
      </c>
      <c r="L70" s="78"/>
      <c r="M70" s="80"/>
      <c r="N70" s="81"/>
      <c r="O70" s="81"/>
      <c r="P70" s="81"/>
      <c r="Q70" s="82"/>
    </row>
    <row r="71" spans="1:17" ht="18" customHeight="1">
      <c r="A71" s="15">
        <f t="shared" si="2"/>
      </c>
      <c r="B71" s="1406" t="s">
        <v>626</v>
      </c>
      <c r="C71" s="1406" t="s">
        <v>626</v>
      </c>
      <c r="D71" s="95"/>
      <c r="E71" s="93">
        <v>2</v>
      </c>
      <c r="F71" s="94"/>
      <c r="G71" s="95"/>
      <c r="H71" s="93"/>
      <c r="I71" s="153"/>
      <c r="J71" s="95"/>
      <c r="K71" s="93"/>
      <c r="L71" s="94"/>
      <c r="M71" s="96"/>
      <c r="N71" s="97"/>
      <c r="O71" s="97"/>
      <c r="P71" s="97"/>
      <c r="Q71" s="98"/>
    </row>
  </sheetData>
  <sheetProtection/>
  <mergeCells count="7">
    <mergeCell ref="B52:B68"/>
    <mergeCell ref="C17:C18"/>
    <mergeCell ref="B17:B18"/>
    <mergeCell ref="C4:C5"/>
    <mergeCell ref="B4:B5"/>
    <mergeCell ref="B19:B34"/>
    <mergeCell ref="B35:B51"/>
  </mergeCells>
  <printOptions/>
  <pageMargins left="0.5905511811023623" right="0.5905511811023623" top="0.3937007874015748" bottom="0.5905511811023623" header="0.2755905511811024" footer="0.31496062992125984"/>
  <pageSetup fitToHeight="4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8"/>
  <sheetViews>
    <sheetView zoomScale="75" zoomScaleNormal="75" zoomScalePageLayoutView="0" workbookViewId="0" topLeftCell="A1">
      <pane xSplit="3" ySplit="5" topLeftCell="D6" activePane="bottomRight" state="frozen"/>
      <selection pane="topLeft" activeCell="D99" sqref="D99"/>
      <selection pane="topRight" activeCell="D99" sqref="D99"/>
      <selection pane="bottomLeft" activeCell="D99" sqref="D99"/>
      <selection pane="bottomRight" activeCell="H122" sqref="H122"/>
    </sheetView>
  </sheetViews>
  <sheetFormatPr defaultColWidth="9.00390625" defaultRowHeight="13.5"/>
  <cols>
    <col min="1" max="1" width="4.625" style="7" customWidth="1"/>
    <col min="2" max="2" width="9.00390625" style="7" hidden="1" customWidth="1"/>
    <col min="3" max="3" width="17.375" style="7" customWidth="1"/>
    <col min="4" max="4" width="12.625" style="7" customWidth="1"/>
    <col min="5" max="5" width="8.625" style="7" customWidth="1"/>
    <col min="6" max="6" width="12.625" style="7" customWidth="1"/>
    <col min="7" max="7" width="8.625" style="7" customWidth="1"/>
    <col min="8" max="8" width="9.25390625" style="7" customWidth="1"/>
    <col min="9" max="9" width="14.25390625" style="7" customWidth="1"/>
    <col min="10" max="10" width="12.125" style="7" bestFit="1" customWidth="1"/>
    <col min="11" max="11" width="12.25390625" style="7" hidden="1" customWidth="1"/>
    <col min="12" max="12" width="12.625" style="7" customWidth="1"/>
    <col min="13" max="13" width="8.625" style="7" customWidth="1"/>
    <col min="14" max="14" width="12.625" style="7" customWidth="1"/>
    <col min="15" max="15" width="8.625" style="7" customWidth="1"/>
    <col min="16" max="16" width="9.25390625" style="7" customWidth="1"/>
    <col min="17" max="17" width="12.375" style="7" customWidth="1"/>
    <col min="18" max="18" width="13.00390625" style="7" customWidth="1"/>
    <col min="19" max="19" width="2.25390625" style="7" customWidth="1"/>
    <col min="20" max="16384" width="9.00390625" style="7" customWidth="1"/>
  </cols>
  <sheetData>
    <row r="1" spans="1:18" ht="28.5">
      <c r="A1" s="1"/>
      <c r="B1" s="1"/>
      <c r="C1" s="2" t="s">
        <v>776</v>
      </c>
      <c r="D1" s="1"/>
      <c r="E1" s="3"/>
      <c r="F1" s="1"/>
      <c r="G1" s="3"/>
      <c r="H1" s="3"/>
      <c r="I1" s="5"/>
      <c r="J1" s="3"/>
      <c r="K1" s="6"/>
      <c r="L1" s="1"/>
      <c r="M1" s="3"/>
      <c r="O1" s="352" t="s">
        <v>203</v>
      </c>
      <c r="P1" s="3"/>
      <c r="Q1" s="5"/>
      <c r="R1" s="3"/>
    </row>
    <row r="2" spans="1:18" ht="18" customHeight="1">
      <c r="A2" s="1"/>
      <c r="B2" s="1"/>
      <c r="C2" s="8"/>
      <c r="D2" s="9"/>
      <c r="E2" s="10"/>
      <c r="F2" s="9"/>
      <c r="G2" s="10"/>
      <c r="H2" s="10"/>
      <c r="I2" s="11"/>
      <c r="J2" s="10"/>
      <c r="K2" s="9"/>
      <c r="L2" s="9"/>
      <c r="M2" s="10"/>
      <c r="N2" s="9"/>
      <c r="O2" s="10"/>
      <c r="P2" s="10"/>
      <c r="Q2" s="11"/>
      <c r="R2" s="10"/>
    </row>
    <row r="3" spans="1:18" ht="18" customHeight="1">
      <c r="A3" s="15"/>
      <c r="B3" s="15"/>
      <c r="C3" s="16"/>
      <c r="D3" s="16"/>
      <c r="E3" s="17"/>
      <c r="F3" s="16"/>
      <c r="G3" s="17"/>
      <c r="H3" s="17"/>
      <c r="I3" s="18"/>
      <c r="J3" s="17"/>
      <c r="K3" s="19"/>
      <c r="L3" s="16"/>
      <c r="M3" s="17"/>
      <c r="N3" s="16"/>
      <c r="O3" s="17"/>
      <c r="P3" s="17"/>
      <c r="Q3" s="18"/>
      <c r="R3" s="17"/>
    </row>
    <row r="4" spans="1:18" ht="18" customHeight="1">
      <c r="A4" s="16"/>
      <c r="B4" s="16"/>
      <c r="C4" s="20" t="s">
        <v>1</v>
      </c>
      <c r="D4" s="353" t="s">
        <v>441</v>
      </c>
      <c r="E4" s="354"/>
      <c r="F4" s="353"/>
      <c r="G4" s="354"/>
      <c r="H4" s="354"/>
      <c r="I4" s="355"/>
      <c r="J4" s="354"/>
      <c r="K4" s="20"/>
      <c r="L4" s="353" t="s">
        <v>204</v>
      </c>
      <c r="M4" s="354"/>
      <c r="N4" s="353"/>
      <c r="O4" s="354"/>
      <c r="P4" s="354"/>
      <c r="Q4" s="355"/>
      <c r="R4" s="356"/>
    </row>
    <row r="5" spans="1:18" ht="18" customHeight="1">
      <c r="A5" s="30" t="s">
        <v>7</v>
      </c>
      <c r="B5" s="16"/>
      <c r="C5" s="29" t="s">
        <v>8</v>
      </c>
      <c r="D5" s="357" t="s">
        <v>9</v>
      </c>
      <c r="E5" s="358" t="s">
        <v>205</v>
      </c>
      <c r="F5" s="357" t="s">
        <v>9</v>
      </c>
      <c r="G5" s="359" t="s">
        <v>206</v>
      </c>
      <c r="H5" s="359" t="s">
        <v>207</v>
      </c>
      <c r="I5" s="360" t="s">
        <v>208</v>
      </c>
      <c r="J5" s="359" t="s">
        <v>209</v>
      </c>
      <c r="K5" s="45"/>
      <c r="L5" s="357" t="s">
        <v>9</v>
      </c>
      <c r="M5" s="358" t="s">
        <v>205</v>
      </c>
      <c r="N5" s="357" t="s">
        <v>9</v>
      </c>
      <c r="O5" s="359" t="s">
        <v>206</v>
      </c>
      <c r="P5" s="361" t="s">
        <v>207</v>
      </c>
      <c r="Q5" s="362" t="s">
        <v>455</v>
      </c>
      <c r="R5" s="359" t="s">
        <v>209</v>
      </c>
    </row>
    <row r="6" spans="1:18" ht="18" customHeight="1">
      <c r="A6" s="274" t="str">
        <f>IF(H6="","",IF(H6=P6,"0",IF(H6&gt;P6,"+","-")))</f>
        <v>+</v>
      </c>
      <c r="B6" s="16"/>
      <c r="C6" s="35" t="s">
        <v>242</v>
      </c>
      <c r="D6" s="32"/>
      <c r="E6" s="363">
        <v>1.4</v>
      </c>
      <c r="F6" s="32"/>
      <c r="G6" s="364">
        <v>1.6</v>
      </c>
      <c r="H6" s="365">
        <v>3</v>
      </c>
      <c r="I6" s="366"/>
      <c r="J6" s="367"/>
      <c r="K6" s="226"/>
      <c r="L6" s="32"/>
      <c r="M6" s="363">
        <v>1.35</v>
      </c>
      <c r="N6" s="32"/>
      <c r="O6" s="364">
        <v>1.6</v>
      </c>
      <c r="P6" s="365">
        <f>M6+O6</f>
        <v>2.95</v>
      </c>
      <c r="Q6" s="366"/>
      <c r="R6" s="367"/>
    </row>
    <row r="7" spans="1:18" ht="18" customHeight="1">
      <c r="A7" s="19">
        <f aca="true" t="shared" si="0" ref="A7:A70">IF(H7="","",IF(H7=P7,"0",IF(H7&gt;P7,"+","-")))</f>
      </c>
      <c r="B7" s="15">
        <v>2</v>
      </c>
      <c r="C7" s="75" t="s">
        <v>18</v>
      </c>
      <c r="D7" s="368"/>
      <c r="E7" s="369"/>
      <c r="F7" s="368"/>
      <c r="G7" s="370"/>
      <c r="H7" s="371"/>
      <c r="I7" s="372"/>
      <c r="J7" s="373"/>
      <c r="K7" s="427"/>
      <c r="L7" s="368"/>
      <c r="M7" s="369">
        <v>2.1</v>
      </c>
      <c r="N7" s="368"/>
      <c r="O7" s="370">
        <v>1.5</v>
      </c>
      <c r="P7" s="371">
        <v>3.6</v>
      </c>
      <c r="Q7" s="372"/>
      <c r="R7" s="373"/>
    </row>
    <row r="8" spans="1:18" ht="18" customHeight="1">
      <c r="A8" s="19">
        <f t="shared" si="0"/>
      </c>
      <c r="B8" s="15">
        <v>2</v>
      </c>
      <c r="C8" s="49" t="s">
        <v>403</v>
      </c>
      <c r="D8" s="374"/>
      <c r="E8" s="375"/>
      <c r="F8" s="376"/>
      <c r="G8" s="375">
        <v>1.5</v>
      </c>
      <c r="H8" s="377"/>
      <c r="I8" s="378"/>
      <c r="J8" s="379"/>
      <c r="K8" s="427"/>
      <c r="L8" s="374">
        <v>492612</v>
      </c>
      <c r="M8" s="375">
        <v>2.13</v>
      </c>
      <c r="N8" s="376"/>
      <c r="O8" s="375">
        <v>1.5</v>
      </c>
      <c r="P8" s="377">
        <f>M8+O8</f>
        <v>3.63</v>
      </c>
      <c r="Q8" s="378"/>
      <c r="R8" s="380"/>
    </row>
    <row r="9" spans="1:18" ht="18" customHeight="1" thickBot="1">
      <c r="A9" s="19">
        <f t="shared" si="0"/>
      </c>
      <c r="B9" s="15">
        <v>2</v>
      </c>
      <c r="C9" s="57" t="s">
        <v>19</v>
      </c>
      <c r="D9" s="381"/>
      <c r="E9" s="382"/>
      <c r="F9" s="383"/>
      <c r="G9" s="382"/>
      <c r="H9" s="384"/>
      <c r="I9" s="385"/>
      <c r="J9" s="386"/>
      <c r="K9" s="427"/>
      <c r="L9" s="381"/>
      <c r="M9" s="382">
        <v>2.9</v>
      </c>
      <c r="N9" s="383"/>
      <c r="O9" s="382"/>
      <c r="P9" s="384"/>
      <c r="Q9" s="385"/>
      <c r="R9" s="386"/>
    </row>
    <row r="10" spans="1:18" ht="18" customHeight="1" thickTop="1">
      <c r="A10" s="19" t="str">
        <f t="shared" si="0"/>
        <v>-</v>
      </c>
      <c r="B10" s="15">
        <v>1</v>
      </c>
      <c r="C10" s="387" t="s">
        <v>20</v>
      </c>
      <c r="D10" s="388"/>
      <c r="E10" s="389">
        <v>0.5</v>
      </c>
      <c r="F10" s="390"/>
      <c r="G10" s="389">
        <v>0.8</v>
      </c>
      <c r="H10" s="391">
        <v>1.3</v>
      </c>
      <c r="I10" s="392"/>
      <c r="J10" s="393"/>
      <c r="K10" s="427"/>
      <c r="L10" s="388"/>
      <c r="M10" s="389">
        <v>0.8</v>
      </c>
      <c r="N10" s="390"/>
      <c r="O10" s="389">
        <v>0.8</v>
      </c>
      <c r="P10" s="391">
        <f>M10+O10</f>
        <v>1.6</v>
      </c>
      <c r="Q10" s="392"/>
      <c r="R10" s="393"/>
    </row>
    <row r="11" spans="1:18" ht="18" customHeight="1">
      <c r="A11" s="19">
        <f t="shared" si="0"/>
      </c>
      <c r="B11" s="15"/>
      <c r="C11" s="394" t="s">
        <v>210</v>
      </c>
      <c r="D11" s="395"/>
      <c r="E11" s="370"/>
      <c r="F11" s="368"/>
      <c r="G11" s="370"/>
      <c r="H11" s="377"/>
      <c r="I11" s="396"/>
      <c r="J11" s="373"/>
      <c r="K11" s="427"/>
      <c r="L11" s="395"/>
      <c r="M11" s="370">
        <v>1.2</v>
      </c>
      <c r="N11" s="368"/>
      <c r="O11" s="370">
        <v>1</v>
      </c>
      <c r="P11" s="377">
        <v>2.2</v>
      </c>
      <c r="Q11" s="396"/>
      <c r="R11" s="373"/>
    </row>
    <row r="12" spans="1:18" ht="18" customHeight="1">
      <c r="A12" s="19" t="str">
        <f t="shared" si="0"/>
        <v>-</v>
      </c>
      <c r="B12" s="15">
        <v>1</v>
      </c>
      <c r="C12" s="83" t="s">
        <v>22</v>
      </c>
      <c r="D12" s="374"/>
      <c r="E12" s="375">
        <v>1.2</v>
      </c>
      <c r="F12" s="376"/>
      <c r="G12" s="375">
        <v>1.1</v>
      </c>
      <c r="H12" s="377">
        <v>2.3</v>
      </c>
      <c r="I12" s="379"/>
      <c r="J12" s="380"/>
      <c r="K12" s="428"/>
      <c r="L12" s="374"/>
      <c r="M12" s="375">
        <v>1.5</v>
      </c>
      <c r="N12" s="376"/>
      <c r="O12" s="375">
        <v>1.1</v>
      </c>
      <c r="P12" s="377">
        <f>M12+O12</f>
        <v>2.6</v>
      </c>
      <c r="Q12" s="379"/>
      <c r="R12" s="380"/>
    </row>
    <row r="13" spans="1:18" ht="18" customHeight="1">
      <c r="A13" s="19" t="str">
        <f t="shared" si="0"/>
        <v>+</v>
      </c>
      <c r="B13" s="15">
        <v>1</v>
      </c>
      <c r="C13" s="83" t="s">
        <v>711</v>
      </c>
      <c r="D13" s="374">
        <v>369989</v>
      </c>
      <c r="E13" s="375">
        <v>1.1</v>
      </c>
      <c r="F13" s="376"/>
      <c r="G13" s="375">
        <v>1.1</v>
      </c>
      <c r="H13" s="377">
        <v>2.2</v>
      </c>
      <c r="I13" s="378"/>
      <c r="J13" s="380"/>
      <c r="K13" s="427"/>
      <c r="L13" s="374">
        <v>325485</v>
      </c>
      <c r="M13" s="375">
        <v>1</v>
      </c>
      <c r="N13" s="376">
        <v>332831</v>
      </c>
      <c r="O13" s="375">
        <v>1</v>
      </c>
      <c r="P13" s="377">
        <f>M13+O13</f>
        <v>2</v>
      </c>
      <c r="Q13" s="378">
        <f>L13+N13</f>
        <v>658316</v>
      </c>
      <c r="R13" s="380">
        <f>L13/M13*12+Q13</f>
        <v>4564136</v>
      </c>
    </row>
    <row r="14" spans="1:18" ht="18" customHeight="1">
      <c r="A14" s="19">
        <f t="shared" si="0"/>
      </c>
      <c r="B14" s="15">
        <v>1</v>
      </c>
      <c r="C14" s="83" t="s">
        <v>24</v>
      </c>
      <c r="D14" s="374"/>
      <c r="E14" s="375"/>
      <c r="F14" s="376">
        <v>0</v>
      </c>
      <c r="G14" s="375">
        <v>0</v>
      </c>
      <c r="H14" s="377"/>
      <c r="I14" s="379"/>
      <c r="J14" s="380"/>
      <c r="K14" s="427"/>
      <c r="L14" s="374"/>
      <c r="M14" s="375">
        <v>0.4</v>
      </c>
      <c r="N14" s="376"/>
      <c r="O14" s="375">
        <v>0.3</v>
      </c>
      <c r="P14" s="377">
        <f>M14+O14</f>
        <v>0.7</v>
      </c>
      <c r="Q14" s="379"/>
      <c r="R14" s="380"/>
    </row>
    <row r="15" spans="1:18" ht="18" customHeight="1">
      <c r="A15" s="19">
        <f t="shared" si="0"/>
      </c>
      <c r="B15" s="15">
        <v>1</v>
      </c>
      <c r="C15" s="83" t="s">
        <v>442</v>
      </c>
      <c r="D15" s="374"/>
      <c r="E15" s="375"/>
      <c r="F15" s="376"/>
      <c r="G15" s="375"/>
      <c r="H15" s="377"/>
      <c r="I15" s="379"/>
      <c r="J15" s="380"/>
      <c r="K15" s="427"/>
      <c r="L15" s="374"/>
      <c r="M15" s="375">
        <v>1.25</v>
      </c>
      <c r="N15" s="376"/>
      <c r="O15" s="375">
        <v>1.12</v>
      </c>
      <c r="P15" s="377">
        <v>2.37</v>
      </c>
      <c r="Q15" s="379"/>
      <c r="R15" s="380"/>
    </row>
    <row r="16" spans="1:18" ht="18" customHeight="1">
      <c r="A16" s="19" t="str">
        <f t="shared" si="0"/>
        <v>+</v>
      </c>
      <c r="B16" s="15">
        <v>1</v>
      </c>
      <c r="C16" s="83" t="s">
        <v>25</v>
      </c>
      <c r="D16" s="374">
        <v>283166</v>
      </c>
      <c r="E16" s="375">
        <v>1.32</v>
      </c>
      <c r="F16" s="376"/>
      <c r="G16" s="375">
        <v>0.68</v>
      </c>
      <c r="H16" s="377">
        <v>2</v>
      </c>
      <c r="I16" s="378"/>
      <c r="J16" s="380"/>
      <c r="K16" s="428"/>
      <c r="L16" s="374">
        <v>205021</v>
      </c>
      <c r="M16" s="375">
        <v>1</v>
      </c>
      <c r="N16" s="376">
        <v>145685</v>
      </c>
      <c r="O16" s="375">
        <v>0.68</v>
      </c>
      <c r="P16" s="377">
        <f>M16+O16</f>
        <v>1.6800000000000002</v>
      </c>
      <c r="Q16" s="378">
        <f>L16+N16</f>
        <v>350706</v>
      </c>
      <c r="R16" s="380">
        <f>L16/M16*12+Q16</f>
        <v>2810958</v>
      </c>
    </row>
    <row r="17" spans="1:18" ht="18" customHeight="1">
      <c r="A17" s="19">
        <f t="shared" si="0"/>
      </c>
      <c r="B17" s="15">
        <v>1</v>
      </c>
      <c r="C17" s="83" t="s">
        <v>26</v>
      </c>
      <c r="D17" s="374"/>
      <c r="E17" s="397"/>
      <c r="F17" s="376">
        <v>0</v>
      </c>
      <c r="G17" s="375">
        <v>0</v>
      </c>
      <c r="H17" s="398"/>
      <c r="I17" s="379"/>
      <c r="J17" s="399"/>
      <c r="K17" s="427"/>
      <c r="L17" s="374">
        <v>30000</v>
      </c>
      <c r="M17" s="397"/>
      <c r="N17" s="376">
        <v>0</v>
      </c>
      <c r="O17" s="375">
        <v>0</v>
      </c>
      <c r="P17" s="398"/>
      <c r="Q17" s="379">
        <v>30000</v>
      </c>
      <c r="R17" s="399"/>
    </row>
    <row r="18" spans="1:18" ht="18" customHeight="1">
      <c r="A18" s="19">
        <f t="shared" si="0"/>
      </c>
      <c r="B18" s="15">
        <v>1</v>
      </c>
      <c r="C18" s="83" t="s">
        <v>27</v>
      </c>
      <c r="D18" s="374"/>
      <c r="E18" s="375"/>
      <c r="F18" s="376"/>
      <c r="G18" s="375">
        <v>0.36</v>
      </c>
      <c r="H18" s="377"/>
      <c r="I18" s="400"/>
      <c r="J18" s="380"/>
      <c r="K18" s="427"/>
      <c r="L18" s="374"/>
      <c r="M18" s="375">
        <v>0.36</v>
      </c>
      <c r="N18" s="376"/>
      <c r="O18" s="375">
        <v>0.35</v>
      </c>
      <c r="P18" s="377">
        <f>M18+O18</f>
        <v>0.71</v>
      </c>
      <c r="Q18" s="400"/>
      <c r="R18" s="380"/>
    </row>
    <row r="19" spans="1:18" ht="18" customHeight="1">
      <c r="A19" s="19">
        <f t="shared" si="0"/>
      </c>
      <c r="B19" s="15">
        <v>1</v>
      </c>
      <c r="C19" s="109" t="s">
        <v>421</v>
      </c>
      <c r="D19" s="401"/>
      <c r="E19" s="402"/>
      <c r="F19" s="403"/>
      <c r="G19" s="402"/>
      <c r="H19" s="404"/>
      <c r="I19" s="405"/>
      <c r="J19" s="406"/>
      <c r="K19" s="428"/>
      <c r="L19" s="401"/>
      <c r="M19" s="402">
        <v>1.9</v>
      </c>
      <c r="N19" s="403"/>
      <c r="O19" s="402">
        <v>1.6</v>
      </c>
      <c r="P19" s="404">
        <v>3.5</v>
      </c>
      <c r="Q19" s="405"/>
      <c r="R19" s="406"/>
    </row>
    <row r="20" spans="1:18" ht="18" customHeight="1">
      <c r="A20" s="19">
        <f t="shared" si="0"/>
      </c>
      <c r="B20" s="15">
        <v>2</v>
      </c>
      <c r="C20" s="46" t="s">
        <v>28</v>
      </c>
      <c r="D20" s="407"/>
      <c r="E20" s="369"/>
      <c r="F20" s="408"/>
      <c r="G20" s="369">
        <v>2.3</v>
      </c>
      <c r="H20" s="377"/>
      <c r="I20" s="409"/>
      <c r="J20" s="410"/>
      <c r="K20" s="427"/>
      <c r="L20" s="407"/>
      <c r="M20" s="369">
        <v>2.4</v>
      </c>
      <c r="N20" s="408"/>
      <c r="O20" s="369">
        <v>2.3</v>
      </c>
      <c r="P20" s="377">
        <f>M20+O20</f>
        <v>4.699999999999999</v>
      </c>
      <c r="Q20" s="409"/>
      <c r="R20" s="410"/>
    </row>
    <row r="21" spans="1:18" ht="18" customHeight="1">
      <c r="A21" s="19">
        <f t="shared" si="0"/>
      </c>
      <c r="B21" s="15">
        <v>2</v>
      </c>
      <c r="C21" s="83" t="s">
        <v>29</v>
      </c>
      <c r="D21" s="374"/>
      <c r="E21" s="375"/>
      <c r="F21" s="376"/>
      <c r="G21" s="375"/>
      <c r="H21" s="377"/>
      <c r="I21" s="379"/>
      <c r="J21" s="380"/>
      <c r="K21" s="427"/>
      <c r="L21" s="374"/>
      <c r="M21" s="375">
        <v>2.25</v>
      </c>
      <c r="N21" s="376"/>
      <c r="O21" s="375">
        <v>1.5</v>
      </c>
      <c r="P21" s="377">
        <v>3.75</v>
      </c>
      <c r="Q21" s="379"/>
      <c r="R21" s="380"/>
    </row>
    <row r="22" spans="1:18" ht="18" customHeight="1">
      <c r="A22" s="19">
        <f t="shared" si="0"/>
      </c>
      <c r="B22" s="15">
        <v>2</v>
      </c>
      <c r="C22" s="83" t="s">
        <v>30</v>
      </c>
      <c r="D22" s="374"/>
      <c r="E22" s="375"/>
      <c r="F22" s="376"/>
      <c r="G22" s="375">
        <v>1.6</v>
      </c>
      <c r="H22" s="377"/>
      <c r="I22" s="379"/>
      <c r="J22" s="380"/>
      <c r="K22" s="1192"/>
      <c r="L22" s="374"/>
      <c r="M22" s="375">
        <v>1.3</v>
      </c>
      <c r="N22" s="376"/>
      <c r="O22" s="375">
        <v>1.6</v>
      </c>
      <c r="P22" s="377">
        <v>2.9</v>
      </c>
      <c r="Q22" s="379"/>
      <c r="R22" s="380"/>
    </row>
    <row r="23" spans="1:18" ht="18" customHeight="1">
      <c r="A23" s="19">
        <f t="shared" si="0"/>
      </c>
      <c r="B23" s="15">
        <v>2</v>
      </c>
      <c r="C23" s="83" t="s">
        <v>31</v>
      </c>
      <c r="D23" s="374"/>
      <c r="E23" s="375"/>
      <c r="F23" s="376"/>
      <c r="G23" s="375"/>
      <c r="H23" s="377"/>
      <c r="I23" s="379"/>
      <c r="J23" s="380"/>
      <c r="K23" s="427"/>
      <c r="L23" s="374"/>
      <c r="M23" s="375">
        <v>1.8</v>
      </c>
      <c r="N23" s="376"/>
      <c r="O23" s="375">
        <v>1.5</v>
      </c>
      <c r="P23" s="377">
        <v>3.3</v>
      </c>
      <c r="Q23" s="379"/>
      <c r="R23" s="380"/>
    </row>
    <row r="24" spans="1:18" ht="18" customHeight="1">
      <c r="A24" s="19">
        <f t="shared" si="0"/>
      </c>
      <c r="B24" s="15"/>
      <c r="C24" s="83" t="s">
        <v>32</v>
      </c>
      <c r="D24" s="374"/>
      <c r="E24" s="375"/>
      <c r="F24" s="376"/>
      <c r="G24" s="375">
        <v>1.6</v>
      </c>
      <c r="H24" s="377"/>
      <c r="I24" s="379"/>
      <c r="J24" s="380"/>
      <c r="K24" s="1192"/>
      <c r="L24" s="374"/>
      <c r="M24" s="375">
        <v>1.8</v>
      </c>
      <c r="N24" s="376"/>
      <c r="O24" s="375">
        <v>1.5</v>
      </c>
      <c r="P24" s="377">
        <v>3.3</v>
      </c>
      <c r="Q24" s="379"/>
      <c r="R24" s="380"/>
    </row>
    <row r="25" spans="1:18" ht="18" customHeight="1">
      <c r="A25" s="19">
        <f t="shared" si="0"/>
      </c>
      <c r="B25" s="15"/>
      <c r="C25" s="83" t="s">
        <v>33</v>
      </c>
      <c r="D25" s="374"/>
      <c r="E25" s="375"/>
      <c r="F25" s="376"/>
      <c r="G25" s="375">
        <v>1.76</v>
      </c>
      <c r="H25" s="377"/>
      <c r="I25" s="379"/>
      <c r="J25" s="380"/>
      <c r="K25" s="1192"/>
      <c r="L25" s="374"/>
      <c r="M25" s="375">
        <v>1.8</v>
      </c>
      <c r="N25" s="376"/>
      <c r="O25" s="375">
        <v>1.76</v>
      </c>
      <c r="P25" s="377">
        <v>3.56</v>
      </c>
      <c r="Q25" s="379"/>
      <c r="R25" s="380"/>
    </row>
    <row r="26" spans="1:18" ht="18" customHeight="1">
      <c r="A26" s="19">
        <f t="shared" si="0"/>
      </c>
      <c r="B26" s="15">
        <v>2</v>
      </c>
      <c r="C26" s="83" t="s">
        <v>34</v>
      </c>
      <c r="D26" s="374"/>
      <c r="E26" s="375"/>
      <c r="F26" s="376"/>
      <c r="G26" s="375">
        <v>1</v>
      </c>
      <c r="H26" s="377"/>
      <c r="I26" s="379"/>
      <c r="J26" s="380"/>
      <c r="K26" s="427"/>
      <c r="L26" s="374"/>
      <c r="M26" s="375">
        <v>1.5</v>
      </c>
      <c r="N26" s="376"/>
      <c r="O26" s="375">
        <v>1</v>
      </c>
      <c r="P26" s="377">
        <v>2.5</v>
      </c>
      <c r="Q26" s="379"/>
      <c r="R26" s="380"/>
    </row>
    <row r="27" spans="1:18" ht="18" customHeight="1">
      <c r="A27" s="19">
        <f t="shared" si="0"/>
      </c>
      <c r="B27" s="15">
        <v>2</v>
      </c>
      <c r="C27" s="83" t="s">
        <v>35</v>
      </c>
      <c r="D27" s="374"/>
      <c r="E27" s="375"/>
      <c r="F27" s="376"/>
      <c r="G27" s="375">
        <v>2</v>
      </c>
      <c r="H27" s="377"/>
      <c r="I27" s="379"/>
      <c r="J27" s="380"/>
      <c r="K27" s="427"/>
      <c r="L27" s="374"/>
      <c r="M27" s="375">
        <v>2.5</v>
      </c>
      <c r="N27" s="376"/>
      <c r="O27" s="375">
        <v>2</v>
      </c>
      <c r="P27" s="377">
        <f>M27+O27</f>
        <v>4.5</v>
      </c>
      <c r="Q27" s="379"/>
      <c r="R27" s="380"/>
    </row>
    <row r="28" spans="1:18" ht="18" customHeight="1">
      <c r="A28" s="19" t="str">
        <f t="shared" si="0"/>
        <v>0</v>
      </c>
      <c r="B28" s="15">
        <v>2</v>
      </c>
      <c r="C28" s="109" t="s">
        <v>36</v>
      </c>
      <c r="D28" s="401"/>
      <c r="E28" s="402">
        <v>2.2</v>
      </c>
      <c r="F28" s="403"/>
      <c r="G28" s="402">
        <v>1.55</v>
      </c>
      <c r="H28" s="404">
        <v>3.75</v>
      </c>
      <c r="I28" s="405"/>
      <c r="J28" s="406"/>
      <c r="K28" s="427"/>
      <c r="L28" s="401"/>
      <c r="M28" s="402">
        <v>1.75</v>
      </c>
      <c r="N28" s="403"/>
      <c r="O28" s="402">
        <v>2</v>
      </c>
      <c r="P28" s="404">
        <v>3.75</v>
      </c>
      <c r="Q28" s="405"/>
      <c r="R28" s="406"/>
    </row>
    <row r="29" spans="1:18" ht="18" customHeight="1">
      <c r="A29" s="19">
        <f t="shared" si="0"/>
      </c>
      <c r="B29" s="15">
        <v>3</v>
      </c>
      <c r="C29" s="75" t="s">
        <v>37</v>
      </c>
      <c r="D29" s="395"/>
      <c r="E29" s="370"/>
      <c r="F29" s="368"/>
      <c r="G29" s="370">
        <v>1.1</v>
      </c>
      <c r="H29" s="371"/>
      <c r="I29" s="396"/>
      <c r="J29" s="373"/>
      <c r="K29" s="427"/>
      <c r="L29" s="395"/>
      <c r="M29" s="370">
        <v>1</v>
      </c>
      <c r="N29" s="368"/>
      <c r="O29" s="370">
        <v>0.7</v>
      </c>
      <c r="P29" s="371">
        <v>1.7</v>
      </c>
      <c r="Q29" s="396"/>
      <c r="R29" s="373"/>
    </row>
    <row r="30" spans="1:18" ht="18" customHeight="1">
      <c r="A30" s="19">
        <f t="shared" si="0"/>
      </c>
      <c r="B30" s="15">
        <v>3</v>
      </c>
      <c r="C30" s="83" t="s">
        <v>38</v>
      </c>
      <c r="D30" s="374"/>
      <c r="E30" s="375"/>
      <c r="F30" s="376"/>
      <c r="G30" s="375"/>
      <c r="H30" s="377"/>
      <c r="I30" s="379"/>
      <c r="J30" s="380"/>
      <c r="K30" s="427"/>
      <c r="L30" s="374"/>
      <c r="M30" s="375"/>
      <c r="N30" s="376"/>
      <c r="O30" s="375">
        <v>0.8</v>
      </c>
      <c r="P30" s="377"/>
      <c r="Q30" s="379"/>
      <c r="R30" s="380"/>
    </row>
    <row r="31" spans="1:18" ht="18" customHeight="1" thickBot="1">
      <c r="A31" s="19">
        <f t="shared" si="0"/>
      </c>
      <c r="B31" s="15">
        <v>3</v>
      </c>
      <c r="C31" s="114" t="s">
        <v>39</v>
      </c>
      <c r="D31" s="411"/>
      <c r="E31" s="412"/>
      <c r="F31" s="413"/>
      <c r="G31" s="412"/>
      <c r="H31" s="414"/>
      <c r="I31" s="415"/>
      <c r="J31" s="416"/>
      <c r="K31" s="427"/>
      <c r="L31" s="411"/>
      <c r="M31" s="412">
        <v>1</v>
      </c>
      <c r="N31" s="413"/>
      <c r="O31" s="412">
        <v>1.1</v>
      </c>
      <c r="P31" s="414">
        <v>2.1</v>
      </c>
      <c r="Q31" s="415"/>
      <c r="R31" s="416"/>
    </row>
    <row r="32" spans="1:18" ht="18" customHeight="1" thickTop="1">
      <c r="A32" s="19" t="str">
        <f t="shared" si="0"/>
        <v>0</v>
      </c>
      <c r="B32" s="15">
        <v>1</v>
      </c>
      <c r="C32" s="66" t="s">
        <v>41</v>
      </c>
      <c r="D32" s="388"/>
      <c r="E32" s="389">
        <v>1.5</v>
      </c>
      <c r="F32" s="390"/>
      <c r="G32" s="389">
        <v>1.5</v>
      </c>
      <c r="H32" s="391">
        <v>3</v>
      </c>
      <c r="I32" s="392"/>
      <c r="J32" s="393"/>
      <c r="K32" s="425"/>
      <c r="L32" s="388"/>
      <c r="M32" s="389">
        <v>1.5</v>
      </c>
      <c r="N32" s="390"/>
      <c r="O32" s="389">
        <v>1.5</v>
      </c>
      <c r="P32" s="391">
        <f>M32+O32</f>
        <v>3</v>
      </c>
      <c r="Q32" s="392"/>
      <c r="R32" s="393"/>
    </row>
    <row r="33" spans="1:18" ht="18" customHeight="1">
      <c r="A33" s="19" t="str">
        <f t="shared" si="0"/>
        <v>0</v>
      </c>
      <c r="B33" s="15">
        <v>1</v>
      </c>
      <c r="C33" s="83" t="s">
        <v>211</v>
      </c>
      <c r="D33" s="374"/>
      <c r="E33" s="375">
        <v>1.5</v>
      </c>
      <c r="F33" s="376"/>
      <c r="G33" s="375">
        <v>1.5</v>
      </c>
      <c r="H33" s="377">
        <v>3</v>
      </c>
      <c r="I33" s="379"/>
      <c r="J33" s="380"/>
      <c r="K33" s="425"/>
      <c r="L33" s="374">
        <v>509480</v>
      </c>
      <c r="M33" s="375">
        <v>1.5</v>
      </c>
      <c r="N33" s="376">
        <v>515627</v>
      </c>
      <c r="O33" s="375">
        <v>1.5</v>
      </c>
      <c r="P33" s="377">
        <f>M33+O33</f>
        <v>3</v>
      </c>
      <c r="Q33" s="379"/>
      <c r="R33" s="380"/>
    </row>
    <row r="34" spans="1:18" ht="36" customHeight="1">
      <c r="A34" s="19" t="str">
        <f t="shared" si="0"/>
        <v>0</v>
      </c>
      <c r="B34" s="15">
        <v>1</v>
      </c>
      <c r="C34" s="858" t="s">
        <v>443</v>
      </c>
      <c r="D34" s="374"/>
      <c r="E34" s="375">
        <v>1.5</v>
      </c>
      <c r="F34" s="376"/>
      <c r="G34" s="375">
        <v>1.5</v>
      </c>
      <c r="H34" s="377">
        <v>3</v>
      </c>
      <c r="I34" s="379"/>
      <c r="J34" s="380"/>
      <c r="K34" s="425"/>
      <c r="L34" s="374"/>
      <c r="M34" s="375">
        <v>1.5</v>
      </c>
      <c r="N34" s="376"/>
      <c r="O34" s="375">
        <v>1.5</v>
      </c>
      <c r="P34" s="377">
        <f>M34+O34</f>
        <v>3</v>
      </c>
      <c r="Q34" s="379"/>
      <c r="R34" s="380"/>
    </row>
    <row r="35" spans="1:18" ht="36" customHeight="1">
      <c r="A35" s="19" t="str">
        <f t="shared" si="0"/>
        <v>0</v>
      </c>
      <c r="B35" s="15">
        <v>1</v>
      </c>
      <c r="C35" s="1196" t="s">
        <v>454</v>
      </c>
      <c r="D35" s="374"/>
      <c r="E35" s="375">
        <v>1.9</v>
      </c>
      <c r="F35" s="374"/>
      <c r="G35" s="412">
        <v>1.9</v>
      </c>
      <c r="H35" s="377">
        <v>3.8</v>
      </c>
      <c r="I35" s="379"/>
      <c r="J35" s="380"/>
      <c r="K35" s="425"/>
      <c r="L35" s="374"/>
      <c r="M35" s="375">
        <v>1.9</v>
      </c>
      <c r="N35" s="374"/>
      <c r="O35" s="412">
        <v>1.9</v>
      </c>
      <c r="P35" s="377">
        <f>M35+O35</f>
        <v>3.8</v>
      </c>
      <c r="Q35" s="379"/>
      <c r="R35" s="380"/>
    </row>
    <row r="36" spans="1:18" ht="36" customHeight="1">
      <c r="A36" s="19" t="str">
        <f t="shared" si="0"/>
        <v>0</v>
      </c>
      <c r="B36" s="15">
        <v>1</v>
      </c>
      <c r="C36" s="955" t="s">
        <v>444</v>
      </c>
      <c r="D36" s="411"/>
      <c r="E36" s="412">
        <v>1.5</v>
      </c>
      <c r="F36" s="413"/>
      <c r="G36" s="412">
        <v>1.5</v>
      </c>
      <c r="H36" s="414">
        <v>3</v>
      </c>
      <c r="I36" s="415"/>
      <c r="J36" s="416"/>
      <c r="K36" s="425"/>
      <c r="L36" s="411"/>
      <c r="M36" s="412">
        <v>1.5</v>
      </c>
      <c r="N36" s="413"/>
      <c r="O36" s="412">
        <v>1.5</v>
      </c>
      <c r="P36" s="414">
        <f>M36+O36</f>
        <v>3</v>
      </c>
      <c r="Q36" s="415"/>
      <c r="R36" s="416"/>
    </row>
    <row r="37" spans="1:18" ht="18" customHeight="1">
      <c r="A37" s="19">
        <f t="shared" si="0"/>
      </c>
      <c r="B37" s="15">
        <v>1</v>
      </c>
      <c r="C37" s="83" t="s">
        <v>44</v>
      </c>
      <c r="D37" s="374"/>
      <c r="E37" s="375"/>
      <c r="F37" s="376"/>
      <c r="G37" s="375">
        <v>1.2</v>
      </c>
      <c r="H37" s="377"/>
      <c r="I37" s="379"/>
      <c r="J37" s="380"/>
      <c r="K37" s="417"/>
      <c r="L37" s="374"/>
      <c r="M37" s="375"/>
      <c r="N37" s="376"/>
      <c r="O37" s="375">
        <v>1.2</v>
      </c>
      <c r="P37" s="377"/>
      <c r="Q37" s="379"/>
      <c r="R37" s="380"/>
    </row>
    <row r="38" spans="1:18" ht="18" customHeight="1">
      <c r="A38" s="19" t="str">
        <f t="shared" si="0"/>
        <v>-</v>
      </c>
      <c r="B38" s="15">
        <v>1</v>
      </c>
      <c r="C38" s="83" t="s">
        <v>45</v>
      </c>
      <c r="D38" s="374"/>
      <c r="E38" s="375">
        <v>0.4</v>
      </c>
      <c r="F38" s="376"/>
      <c r="G38" s="375">
        <v>1.4</v>
      </c>
      <c r="H38" s="377">
        <v>1.8</v>
      </c>
      <c r="I38" s="379"/>
      <c r="J38" s="380"/>
      <c r="K38" s="427"/>
      <c r="L38" s="374"/>
      <c r="M38" s="375">
        <v>1.4</v>
      </c>
      <c r="N38" s="376"/>
      <c r="O38" s="375">
        <v>1.4</v>
      </c>
      <c r="P38" s="377">
        <f>M38+O38</f>
        <v>2.8</v>
      </c>
      <c r="Q38" s="379"/>
      <c r="R38" s="380"/>
    </row>
    <row r="39" spans="1:18" ht="18" customHeight="1">
      <c r="A39" s="19" t="str">
        <f t="shared" si="0"/>
        <v>-</v>
      </c>
      <c r="B39" s="15">
        <v>1</v>
      </c>
      <c r="C39" s="83" t="s">
        <v>423</v>
      </c>
      <c r="D39" s="374"/>
      <c r="E39" s="375">
        <v>2.5</v>
      </c>
      <c r="F39" s="376"/>
      <c r="G39" s="375">
        <v>2.35</v>
      </c>
      <c r="H39" s="377">
        <v>4.85</v>
      </c>
      <c r="I39" s="379"/>
      <c r="J39" s="380"/>
      <c r="K39" s="1193"/>
      <c r="L39" s="374"/>
      <c r="M39" s="375">
        <v>2.5</v>
      </c>
      <c r="N39" s="376"/>
      <c r="O39" s="375">
        <v>2.4</v>
      </c>
      <c r="P39" s="377">
        <v>4.9</v>
      </c>
      <c r="Q39" s="379"/>
      <c r="R39" s="380"/>
    </row>
    <row r="40" spans="1:18" ht="18" customHeight="1">
      <c r="A40" s="19" t="str">
        <f t="shared" si="0"/>
        <v>0</v>
      </c>
      <c r="B40" s="15">
        <v>1</v>
      </c>
      <c r="C40" s="83" t="s">
        <v>46</v>
      </c>
      <c r="D40" s="374"/>
      <c r="E40" s="375">
        <v>1.55</v>
      </c>
      <c r="F40" s="376"/>
      <c r="G40" s="375">
        <v>1.55</v>
      </c>
      <c r="H40" s="377">
        <v>3.1</v>
      </c>
      <c r="I40" s="379"/>
      <c r="J40" s="380"/>
      <c r="K40" s="425"/>
      <c r="L40" s="374">
        <v>528027</v>
      </c>
      <c r="M40" s="375">
        <v>1.55</v>
      </c>
      <c r="N40" s="376"/>
      <c r="O40" s="375">
        <v>1.55</v>
      </c>
      <c r="P40" s="377">
        <f>M40+O40</f>
        <v>3.1</v>
      </c>
      <c r="Q40" s="379"/>
      <c r="R40" s="380"/>
    </row>
    <row r="41" spans="1:18" ht="18" customHeight="1">
      <c r="A41" s="19">
        <f t="shared" si="0"/>
      </c>
      <c r="B41" s="15">
        <v>2</v>
      </c>
      <c r="C41" s="420" t="s">
        <v>47</v>
      </c>
      <c r="D41" s="407"/>
      <c r="E41" s="369"/>
      <c r="F41" s="408"/>
      <c r="G41" s="369">
        <v>1.1</v>
      </c>
      <c r="H41" s="421"/>
      <c r="I41" s="409"/>
      <c r="J41" s="410"/>
      <c r="K41" s="425"/>
      <c r="L41" s="407"/>
      <c r="M41" s="369">
        <v>1.3</v>
      </c>
      <c r="N41" s="408"/>
      <c r="O41" s="369">
        <v>1.2</v>
      </c>
      <c r="P41" s="421">
        <f>M41+O41</f>
        <v>2.5</v>
      </c>
      <c r="Q41" s="409"/>
      <c r="R41" s="410"/>
    </row>
    <row r="42" spans="1:18" ht="18" customHeight="1">
      <c r="A42" s="19">
        <f t="shared" si="0"/>
      </c>
      <c r="B42" s="15"/>
      <c r="C42" s="394" t="s">
        <v>48</v>
      </c>
      <c r="D42" s="395"/>
      <c r="E42" s="370"/>
      <c r="F42" s="368"/>
      <c r="G42" s="370">
        <v>1.5</v>
      </c>
      <c r="H42" s="371"/>
      <c r="I42" s="396"/>
      <c r="J42" s="373"/>
      <c r="K42" s="425"/>
      <c r="L42" s="395"/>
      <c r="M42" s="370">
        <v>1.4</v>
      </c>
      <c r="N42" s="368"/>
      <c r="O42" s="370">
        <v>1.5</v>
      </c>
      <c r="P42" s="371">
        <f>M42+O42</f>
        <v>2.9</v>
      </c>
      <c r="Q42" s="396"/>
      <c r="R42" s="373"/>
    </row>
    <row r="43" spans="1:18" ht="36" customHeight="1">
      <c r="A43" s="19">
        <f t="shared" si="0"/>
      </c>
      <c r="B43" s="15"/>
      <c r="C43" s="1155" t="s">
        <v>401</v>
      </c>
      <c r="D43" s="395"/>
      <c r="E43" s="370"/>
      <c r="F43" s="368"/>
      <c r="G43" s="370">
        <v>1.5</v>
      </c>
      <c r="H43" s="377"/>
      <c r="I43" s="396"/>
      <c r="J43" s="373"/>
      <c r="K43" s="425"/>
      <c r="L43" s="395"/>
      <c r="M43" s="370">
        <v>1.1</v>
      </c>
      <c r="N43" s="368"/>
      <c r="O43" s="370"/>
      <c r="P43" s="377"/>
      <c r="Q43" s="396"/>
      <c r="R43" s="373"/>
    </row>
    <row r="44" spans="1:18" ht="36" customHeight="1">
      <c r="A44" s="19">
        <f t="shared" si="0"/>
      </c>
      <c r="B44" s="15"/>
      <c r="C44" s="1155" t="s">
        <v>402</v>
      </c>
      <c r="D44" s="395"/>
      <c r="E44" s="370"/>
      <c r="F44" s="368"/>
      <c r="G44" s="370">
        <v>2</v>
      </c>
      <c r="H44" s="377"/>
      <c r="I44" s="396"/>
      <c r="J44" s="373"/>
      <c r="K44" s="425"/>
      <c r="L44" s="395"/>
      <c r="M44" s="370">
        <v>1.6</v>
      </c>
      <c r="N44" s="368"/>
      <c r="O44" s="370">
        <v>1.5</v>
      </c>
      <c r="P44" s="377">
        <f>M44+O44</f>
        <v>3.1</v>
      </c>
      <c r="Q44" s="396"/>
      <c r="R44" s="373"/>
    </row>
    <row r="45" spans="1:18" ht="18" customHeight="1">
      <c r="A45" s="19" t="str">
        <f t="shared" si="0"/>
        <v>+</v>
      </c>
      <c r="B45" s="15"/>
      <c r="C45" s="49" t="s">
        <v>398</v>
      </c>
      <c r="D45" s="374"/>
      <c r="E45" s="375">
        <v>1.39</v>
      </c>
      <c r="F45" s="422">
        <v>521057</v>
      </c>
      <c r="G45" s="375">
        <v>1.5</v>
      </c>
      <c r="H45" s="377">
        <v>2.89</v>
      </c>
      <c r="I45" s="379"/>
      <c r="J45" s="380"/>
      <c r="K45" s="427"/>
      <c r="L45" s="374">
        <v>363591</v>
      </c>
      <c r="M45" s="375">
        <v>1.05</v>
      </c>
      <c r="N45" s="422"/>
      <c r="O45" s="375">
        <v>1.5</v>
      </c>
      <c r="P45" s="377">
        <f>M45+O45</f>
        <v>2.55</v>
      </c>
      <c r="Q45" s="379"/>
      <c r="R45" s="380"/>
    </row>
    <row r="46" spans="1:18" ht="18" customHeight="1">
      <c r="A46" s="19">
        <f t="shared" si="0"/>
      </c>
      <c r="B46" s="15"/>
      <c r="C46" s="49" t="s">
        <v>49</v>
      </c>
      <c r="D46" s="374"/>
      <c r="E46" s="375"/>
      <c r="F46" s="422">
        <v>521057</v>
      </c>
      <c r="G46" s="375">
        <v>1.5</v>
      </c>
      <c r="H46" s="377"/>
      <c r="I46" s="379"/>
      <c r="J46" s="380"/>
      <c r="K46" s="427"/>
      <c r="L46" s="374"/>
      <c r="M46" s="375">
        <v>1.3</v>
      </c>
      <c r="N46" s="422"/>
      <c r="O46" s="375">
        <v>1.5</v>
      </c>
      <c r="P46" s="377">
        <v>2.8</v>
      </c>
      <c r="Q46" s="379"/>
      <c r="R46" s="380"/>
    </row>
    <row r="47" spans="1:18" ht="18" customHeight="1">
      <c r="A47" s="19">
        <f t="shared" si="0"/>
      </c>
      <c r="B47" s="15">
        <v>2</v>
      </c>
      <c r="C47" s="49" t="s">
        <v>50</v>
      </c>
      <c r="D47" s="374"/>
      <c r="E47" s="375"/>
      <c r="F47" s="422"/>
      <c r="G47" s="375"/>
      <c r="H47" s="377"/>
      <c r="I47" s="379"/>
      <c r="J47" s="380"/>
      <c r="K47" s="427"/>
      <c r="L47" s="374"/>
      <c r="M47" s="375"/>
      <c r="N47" s="422"/>
      <c r="O47" s="375"/>
      <c r="P47" s="377"/>
      <c r="Q47" s="379"/>
      <c r="R47" s="380"/>
    </row>
    <row r="48" spans="1:18" ht="18" customHeight="1">
      <c r="A48" s="19">
        <f t="shared" si="0"/>
      </c>
      <c r="B48" s="15">
        <v>2</v>
      </c>
      <c r="C48" s="83" t="s">
        <v>51</v>
      </c>
      <c r="D48" s="374"/>
      <c r="E48" s="375"/>
      <c r="F48" s="376"/>
      <c r="G48" s="375">
        <v>1.5</v>
      </c>
      <c r="H48" s="377"/>
      <c r="I48" s="379"/>
      <c r="J48" s="380"/>
      <c r="K48" s="423"/>
      <c r="L48" s="374"/>
      <c r="M48" s="375">
        <v>1.4</v>
      </c>
      <c r="N48" s="376"/>
      <c r="O48" s="375">
        <v>1.8</v>
      </c>
      <c r="P48" s="377">
        <v>3.2</v>
      </c>
      <c r="Q48" s="379"/>
      <c r="R48" s="380"/>
    </row>
    <row r="49" spans="1:18" ht="36" customHeight="1">
      <c r="A49" s="19">
        <f t="shared" si="0"/>
      </c>
      <c r="B49" s="15">
        <v>2</v>
      </c>
      <c r="C49" s="1176" t="s">
        <v>427</v>
      </c>
      <c r="D49" s="374"/>
      <c r="E49" s="375"/>
      <c r="F49" s="376"/>
      <c r="G49" s="375">
        <v>1.8</v>
      </c>
      <c r="H49" s="377"/>
      <c r="I49" s="379"/>
      <c r="J49" s="380"/>
      <c r="K49" s="423"/>
      <c r="L49" s="374"/>
      <c r="M49" s="375">
        <v>1.8</v>
      </c>
      <c r="N49" s="376"/>
      <c r="O49" s="375">
        <v>1.3</v>
      </c>
      <c r="P49" s="377">
        <v>3.1</v>
      </c>
      <c r="Q49" s="379"/>
      <c r="R49" s="380"/>
    </row>
    <row r="50" spans="1:18" ht="36" customHeight="1">
      <c r="A50" s="19">
        <f t="shared" si="0"/>
      </c>
      <c r="B50" s="15">
        <v>2</v>
      </c>
      <c r="C50" s="1176" t="s">
        <v>428</v>
      </c>
      <c r="D50" s="374"/>
      <c r="E50" s="375"/>
      <c r="F50" s="376"/>
      <c r="G50" s="375">
        <v>1.6</v>
      </c>
      <c r="H50" s="377"/>
      <c r="I50" s="379"/>
      <c r="J50" s="380"/>
      <c r="K50" s="423"/>
      <c r="L50" s="374"/>
      <c r="M50" s="375">
        <v>1.6</v>
      </c>
      <c r="N50" s="376"/>
      <c r="O50" s="375"/>
      <c r="P50" s="377"/>
      <c r="Q50" s="379"/>
      <c r="R50" s="380"/>
    </row>
    <row r="51" spans="1:18" ht="18" customHeight="1">
      <c r="A51" s="19">
        <f t="shared" si="0"/>
      </c>
      <c r="B51" s="15"/>
      <c r="C51" s="109" t="s">
        <v>52</v>
      </c>
      <c r="D51" s="401"/>
      <c r="E51" s="402"/>
      <c r="F51" s="403"/>
      <c r="G51" s="402">
        <v>1.3</v>
      </c>
      <c r="H51" s="404"/>
      <c r="I51" s="405"/>
      <c r="J51" s="406"/>
      <c r="K51" s="424"/>
      <c r="L51" s="401"/>
      <c r="M51" s="402">
        <v>1.3</v>
      </c>
      <c r="N51" s="403"/>
      <c r="O51" s="402"/>
      <c r="P51" s="404"/>
      <c r="Q51" s="405"/>
      <c r="R51" s="406"/>
    </row>
    <row r="52" spans="1:18" ht="18" customHeight="1">
      <c r="A52" s="19" t="str">
        <f t="shared" si="0"/>
        <v>0</v>
      </c>
      <c r="B52" s="15"/>
      <c r="C52" s="49" t="s">
        <v>212</v>
      </c>
      <c r="D52" s="374"/>
      <c r="E52" s="375">
        <v>1.5</v>
      </c>
      <c r="F52" s="374"/>
      <c r="G52" s="375">
        <v>1.5</v>
      </c>
      <c r="H52" s="377">
        <v>3</v>
      </c>
      <c r="I52" s="379"/>
      <c r="J52" s="380"/>
      <c r="K52" s="425"/>
      <c r="L52" s="374"/>
      <c r="M52" s="375">
        <v>1.5</v>
      </c>
      <c r="N52" s="374"/>
      <c r="O52" s="375">
        <v>1.5</v>
      </c>
      <c r="P52" s="377">
        <f aca="true" t="shared" si="1" ref="P52:P57">M52+O52</f>
        <v>3</v>
      </c>
      <c r="Q52" s="379"/>
      <c r="R52" s="380"/>
    </row>
    <row r="53" spans="1:18" ht="18" customHeight="1">
      <c r="A53" s="19" t="str">
        <f t="shared" si="0"/>
        <v>0</v>
      </c>
      <c r="B53" s="15">
        <v>3</v>
      </c>
      <c r="C53" s="83" t="s">
        <v>55</v>
      </c>
      <c r="D53" s="374"/>
      <c r="E53" s="375">
        <v>2</v>
      </c>
      <c r="F53" s="376"/>
      <c r="G53" s="375">
        <v>1.4</v>
      </c>
      <c r="H53" s="377">
        <v>3.4</v>
      </c>
      <c r="I53" s="379"/>
      <c r="J53" s="380"/>
      <c r="K53" s="427"/>
      <c r="L53" s="374"/>
      <c r="M53" s="375">
        <v>2</v>
      </c>
      <c r="N53" s="376"/>
      <c r="O53" s="375">
        <v>1.4</v>
      </c>
      <c r="P53" s="377">
        <f t="shared" si="1"/>
        <v>3.4</v>
      </c>
      <c r="Q53" s="379"/>
      <c r="R53" s="380"/>
    </row>
    <row r="54" spans="1:18" ht="18" customHeight="1">
      <c r="A54" s="19" t="str">
        <f t="shared" si="0"/>
        <v>0</v>
      </c>
      <c r="B54" s="15">
        <v>3</v>
      </c>
      <c r="C54" s="83" t="s">
        <v>56</v>
      </c>
      <c r="D54" s="374"/>
      <c r="E54" s="375">
        <v>1.3</v>
      </c>
      <c r="F54" s="376"/>
      <c r="G54" s="375">
        <v>1.2</v>
      </c>
      <c r="H54" s="377">
        <v>2.5</v>
      </c>
      <c r="I54" s="379"/>
      <c r="J54" s="380"/>
      <c r="K54" s="427"/>
      <c r="L54" s="374"/>
      <c r="M54" s="375">
        <v>1.3</v>
      </c>
      <c r="N54" s="376"/>
      <c r="O54" s="375">
        <v>1.2</v>
      </c>
      <c r="P54" s="377">
        <f t="shared" si="1"/>
        <v>2.5</v>
      </c>
      <c r="Q54" s="379"/>
      <c r="R54" s="380"/>
    </row>
    <row r="55" spans="1:18" ht="18" customHeight="1">
      <c r="A55" s="19" t="str">
        <f t="shared" si="0"/>
        <v>0</v>
      </c>
      <c r="B55" s="15">
        <v>3</v>
      </c>
      <c r="C55" s="83" t="s">
        <v>448</v>
      </c>
      <c r="D55" s="374">
        <v>709610</v>
      </c>
      <c r="E55" s="375">
        <v>1.9</v>
      </c>
      <c r="F55" s="376">
        <v>746958</v>
      </c>
      <c r="G55" s="375">
        <v>2</v>
      </c>
      <c r="H55" s="377">
        <v>3.9</v>
      </c>
      <c r="I55" s="379">
        <f>SUM(D55,F55)</f>
        <v>1456568</v>
      </c>
      <c r="J55" s="380">
        <f>D55/E55*12+I55</f>
        <v>5938315.368421053</v>
      </c>
      <c r="K55" s="427"/>
      <c r="L55" s="374">
        <v>704607</v>
      </c>
      <c r="M55" s="375">
        <v>1.9</v>
      </c>
      <c r="N55" s="376">
        <v>741692</v>
      </c>
      <c r="O55" s="375">
        <v>2</v>
      </c>
      <c r="P55" s="377">
        <f t="shared" si="1"/>
        <v>3.9</v>
      </c>
      <c r="Q55" s="379">
        <v>1446299</v>
      </c>
      <c r="R55" s="380">
        <f>L55/M55*12+Q55</f>
        <v>5896448.47368421</v>
      </c>
    </row>
    <row r="56" spans="1:18" ht="18" customHeight="1">
      <c r="A56" s="19" t="str">
        <f t="shared" si="0"/>
        <v>0</v>
      </c>
      <c r="B56" s="15"/>
      <c r="C56" s="49" t="s">
        <v>213</v>
      </c>
      <c r="D56" s="374"/>
      <c r="E56" s="375">
        <v>1.9</v>
      </c>
      <c r="F56" s="376"/>
      <c r="G56" s="375">
        <v>2</v>
      </c>
      <c r="H56" s="377">
        <v>3.9</v>
      </c>
      <c r="I56" s="379"/>
      <c r="J56" s="380"/>
      <c r="K56" s="425"/>
      <c r="L56" s="374"/>
      <c r="M56" s="375">
        <v>1.9</v>
      </c>
      <c r="N56" s="376"/>
      <c r="O56" s="375">
        <v>2</v>
      </c>
      <c r="P56" s="377">
        <f t="shared" si="1"/>
        <v>3.9</v>
      </c>
      <c r="Q56" s="379"/>
      <c r="R56" s="380"/>
    </row>
    <row r="57" spans="1:18" ht="18" customHeight="1">
      <c r="A57" s="19" t="str">
        <f t="shared" si="0"/>
        <v>0</v>
      </c>
      <c r="B57" s="15"/>
      <c r="C57" s="162" t="s">
        <v>214</v>
      </c>
      <c r="D57" s="411"/>
      <c r="E57" s="412">
        <v>1.95</v>
      </c>
      <c r="F57" s="413"/>
      <c r="G57" s="412">
        <v>1.85</v>
      </c>
      <c r="H57" s="414">
        <v>3.8</v>
      </c>
      <c r="I57" s="415"/>
      <c r="J57" s="416"/>
      <c r="K57" s="425"/>
      <c r="L57" s="411"/>
      <c r="M57" s="412">
        <v>1.95</v>
      </c>
      <c r="N57" s="413"/>
      <c r="O57" s="412">
        <v>1.85</v>
      </c>
      <c r="P57" s="414">
        <f t="shared" si="1"/>
        <v>3.8</v>
      </c>
      <c r="Q57" s="415"/>
      <c r="R57" s="416"/>
    </row>
    <row r="58" spans="1:18" ht="18" customHeight="1" thickBot="1">
      <c r="A58" s="19">
        <f t="shared" si="0"/>
      </c>
      <c r="B58" s="15">
        <v>3</v>
      </c>
      <c r="C58" s="114" t="s">
        <v>58</v>
      </c>
      <c r="D58" s="411"/>
      <c r="E58" s="382"/>
      <c r="F58" s="413"/>
      <c r="G58" s="412">
        <v>0</v>
      </c>
      <c r="H58" s="414"/>
      <c r="I58" s="415"/>
      <c r="J58" s="416"/>
      <c r="K58" s="427"/>
      <c r="L58" s="411">
        <v>0</v>
      </c>
      <c r="M58" s="382">
        <v>0</v>
      </c>
      <c r="N58" s="413">
        <v>0</v>
      </c>
      <c r="O58" s="412">
        <v>0</v>
      </c>
      <c r="P58" s="414">
        <v>0</v>
      </c>
      <c r="Q58" s="415">
        <v>0</v>
      </c>
      <c r="R58" s="416"/>
    </row>
    <row r="59" spans="1:18" ht="36" customHeight="1" thickTop="1">
      <c r="A59" s="19" t="str">
        <f t="shared" si="0"/>
        <v>-</v>
      </c>
      <c r="B59" s="15">
        <v>1</v>
      </c>
      <c r="C59" s="960" t="s">
        <v>445</v>
      </c>
      <c r="D59" s="388"/>
      <c r="E59" s="370">
        <v>0.65</v>
      </c>
      <c r="F59" s="390"/>
      <c r="G59" s="389">
        <v>0.65</v>
      </c>
      <c r="H59" s="391">
        <v>1.3</v>
      </c>
      <c r="I59" s="392"/>
      <c r="J59" s="393"/>
      <c r="K59" s="426"/>
      <c r="L59" s="388"/>
      <c r="M59" s="370">
        <v>1.3</v>
      </c>
      <c r="N59" s="390">
        <v>354538</v>
      </c>
      <c r="O59" s="389">
        <v>1</v>
      </c>
      <c r="P59" s="391">
        <f>M59+O59</f>
        <v>2.3</v>
      </c>
      <c r="Q59" s="392"/>
      <c r="R59" s="393"/>
    </row>
    <row r="60" spans="1:18" ht="36" customHeight="1">
      <c r="A60" s="19" t="str">
        <f t="shared" si="0"/>
        <v>-</v>
      </c>
      <c r="B60" s="15">
        <v>1</v>
      </c>
      <c r="C60" s="170" t="s">
        <v>446</v>
      </c>
      <c r="D60" s="374"/>
      <c r="E60" s="375">
        <v>0.85</v>
      </c>
      <c r="F60" s="376"/>
      <c r="G60" s="375">
        <v>0.85</v>
      </c>
      <c r="H60" s="377">
        <v>1.7</v>
      </c>
      <c r="I60" s="379"/>
      <c r="J60" s="380"/>
      <c r="K60" s="427"/>
      <c r="L60" s="374"/>
      <c r="M60" s="375">
        <v>1.4</v>
      </c>
      <c r="N60" s="376">
        <v>403468</v>
      </c>
      <c r="O60" s="375">
        <v>1.3</v>
      </c>
      <c r="P60" s="377">
        <f>M60+O60</f>
        <v>2.7</v>
      </c>
      <c r="Q60" s="379"/>
      <c r="R60" s="380"/>
    </row>
    <row r="61" spans="1:18" ht="36" customHeight="1">
      <c r="A61" s="19" t="str">
        <f t="shared" si="0"/>
        <v>-</v>
      </c>
      <c r="B61" s="15">
        <v>1</v>
      </c>
      <c r="C61" s="170" t="s">
        <v>447</v>
      </c>
      <c r="D61" s="374"/>
      <c r="E61" s="375">
        <v>0.85</v>
      </c>
      <c r="F61" s="376"/>
      <c r="G61" s="375">
        <v>0.85</v>
      </c>
      <c r="H61" s="377">
        <v>1.7</v>
      </c>
      <c r="I61" s="379"/>
      <c r="J61" s="380"/>
      <c r="K61" s="427"/>
      <c r="L61" s="374"/>
      <c r="M61" s="375">
        <v>1.4</v>
      </c>
      <c r="N61" s="376"/>
      <c r="O61" s="375">
        <v>1.3</v>
      </c>
      <c r="P61" s="377">
        <f>M61+O61</f>
        <v>2.7</v>
      </c>
      <c r="Q61" s="379"/>
      <c r="R61" s="380"/>
    </row>
    <row r="62" spans="1:18" ht="18" customHeight="1">
      <c r="A62" s="19" t="str">
        <f t="shared" si="0"/>
        <v>-</v>
      </c>
      <c r="B62" s="15">
        <v>1</v>
      </c>
      <c r="C62" s="170" t="s">
        <v>215</v>
      </c>
      <c r="D62" s="374"/>
      <c r="E62" s="375">
        <v>1.6</v>
      </c>
      <c r="F62" s="376"/>
      <c r="G62" s="375">
        <v>1.75</v>
      </c>
      <c r="H62" s="377">
        <v>3.35</v>
      </c>
      <c r="I62" s="379"/>
      <c r="J62" s="380"/>
      <c r="K62" s="427"/>
      <c r="L62" s="374"/>
      <c r="M62" s="375">
        <v>1.75</v>
      </c>
      <c r="N62" s="376"/>
      <c r="O62" s="375">
        <v>1.75</v>
      </c>
      <c r="P62" s="377">
        <f>M62+O62</f>
        <v>3.5</v>
      </c>
      <c r="Q62" s="379"/>
      <c r="R62" s="380"/>
    </row>
    <row r="63" spans="1:18" ht="18" customHeight="1">
      <c r="A63" s="19" t="str">
        <f t="shared" si="0"/>
        <v>0</v>
      </c>
      <c r="B63" s="15">
        <v>1</v>
      </c>
      <c r="C63" s="83" t="s">
        <v>216</v>
      </c>
      <c r="D63" s="374"/>
      <c r="E63" s="375">
        <v>1.5</v>
      </c>
      <c r="F63" s="376"/>
      <c r="G63" s="375">
        <v>1.5</v>
      </c>
      <c r="H63" s="377">
        <v>3</v>
      </c>
      <c r="I63" s="379"/>
      <c r="J63" s="380"/>
      <c r="K63" s="428"/>
      <c r="L63" s="374"/>
      <c r="M63" s="375">
        <v>1.5</v>
      </c>
      <c r="N63" s="376"/>
      <c r="O63" s="375">
        <v>1.5</v>
      </c>
      <c r="P63" s="377">
        <f>M63+O63</f>
        <v>3</v>
      </c>
      <c r="Q63" s="379"/>
      <c r="R63" s="380"/>
    </row>
    <row r="64" spans="1:18" ht="18" customHeight="1">
      <c r="A64" s="19">
        <f t="shared" si="0"/>
      </c>
      <c r="B64" s="15">
        <v>1</v>
      </c>
      <c r="C64" s="109" t="s">
        <v>217</v>
      </c>
      <c r="D64" s="401"/>
      <c r="E64" s="402">
        <v>1.88</v>
      </c>
      <c r="F64" s="403"/>
      <c r="G64" s="402"/>
      <c r="H64" s="377"/>
      <c r="I64" s="405"/>
      <c r="J64" s="406"/>
      <c r="K64" s="427"/>
      <c r="L64" s="401"/>
      <c r="M64" s="402">
        <v>1.88</v>
      </c>
      <c r="N64" s="403"/>
      <c r="O64" s="402">
        <v>1.87</v>
      </c>
      <c r="P64" s="377">
        <v>3.75</v>
      </c>
      <c r="Q64" s="405"/>
      <c r="R64" s="406"/>
    </row>
    <row r="65" spans="1:18" ht="18" customHeight="1">
      <c r="A65" s="19">
        <f t="shared" si="0"/>
      </c>
      <c r="B65" s="15">
        <v>2</v>
      </c>
      <c r="C65" s="46" t="s">
        <v>62</v>
      </c>
      <c r="D65" s="407"/>
      <c r="E65" s="369"/>
      <c r="F65" s="408"/>
      <c r="G65" s="369">
        <v>1.8</v>
      </c>
      <c r="H65" s="421"/>
      <c r="I65" s="409"/>
      <c r="J65" s="410"/>
      <c r="K65" s="427"/>
      <c r="L65" s="407"/>
      <c r="M65" s="369"/>
      <c r="N65" s="408"/>
      <c r="O65" s="369">
        <v>1.8</v>
      </c>
      <c r="P65" s="421"/>
      <c r="Q65" s="409"/>
      <c r="R65" s="410"/>
    </row>
    <row r="66" spans="1:18" ht="18" customHeight="1">
      <c r="A66" s="19">
        <f t="shared" si="0"/>
      </c>
      <c r="B66" s="15">
        <v>2</v>
      </c>
      <c r="C66" s="83" t="s">
        <v>218</v>
      </c>
      <c r="D66" s="374"/>
      <c r="E66" s="375"/>
      <c r="F66" s="376"/>
      <c r="G66" s="375"/>
      <c r="H66" s="377"/>
      <c r="I66" s="379"/>
      <c r="J66" s="380"/>
      <c r="K66" s="427"/>
      <c r="L66" s="374"/>
      <c r="M66" s="375"/>
      <c r="N66" s="376"/>
      <c r="O66" s="375"/>
      <c r="P66" s="377"/>
      <c r="Q66" s="379"/>
      <c r="R66" s="380"/>
    </row>
    <row r="67" spans="1:18" ht="18" customHeight="1">
      <c r="A67" s="19">
        <f t="shared" si="0"/>
      </c>
      <c r="B67" s="15">
        <v>2</v>
      </c>
      <c r="C67" s="83" t="s">
        <v>64</v>
      </c>
      <c r="D67" s="374"/>
      <c r="E67" s="375"/>
      <c r="F67" s="376"/>
      <c r="G67" s="375"/>
      <c r="H67" s="377"/>
      <c r="I67" s="379"/>
      <c r="J67" s="380"/>
      <c r="K67" s="427"/>
      <c r="L67" s="374"/>
      <c r="M67" s="375">
        <v>1.8</v>
      </c>
      <c r="N67" s="376"/>
      <c r="O67" s="375"/>
      <c r="P67" s="377"/>
      <c r="Q67" s="379"/>
      <c r="R67" s="380"/>
    </row>
    <row r="68" spans="1:18" ht="18" customHeight="1">
      <c r="A68" s="19">
        <f t="shared" si="0"/>
      </c>
      <c r="B68" s="15">
        <v>2</v>
      </c>
      <c r="C68" s="114" t="s">
        <v>65</v>
      </c>
      <c r="D68" s="411"/>
      <c r="E68" s="412"/>
      <c r="F68" s="413"/>
      <c r="G68" s="412">
        <v>1.6</v>
      </c>
      <c r="H68" s="377"/>
      <c r="I68" s="415"/>
      <c r="J68" s="416"/>
      <c r="K68" s="427"/>
      <c r="L68" s="411"/>
      <c r="M68" s="412">
        <v>1.7</v>
      </c>
      <c r="N68" s="413"/>
      <c r="O68" s="412">
        <v>1.6</v>
      </c>
      <c r="P68" s="377">
        <v>3.3</v>
      </c>
      <c r="Q68" s="415"/>
      <c r="R68" s="416"/>
    </row>
    <row r="69" spans="1:18" ht="18" customHeight="1">
      <c r="A69" s="19">
        <f t="shared" si="0"/>
      </c>
      <c r="B69" s="15">
        <v>2</v>
      </c>
      <c r="C69" s="83" t="s">
        <v>66</v>
      </c>
      <c r="D69" s="374"/>
      <c r="E69" s="375"/>
      <c r="F69" s="376"/>
      <c r="G69" s="375"/>
      <c r="H69" s="377"/>
      <c r="I69" s="379"/>
      <c r="J69" s="380"/>
      <c r="K69" s="427"/>
      <c r="L69" s="374"/>
      <c r="M69" s="375"/>
      <c r="N69" s="376"/>
      <c r="O69" s="375"/>
      <c r="P69" s="377"/>
      <c r="Q69" s="379"/>
      <c r="R69" s="380"/>
    </row>
    <row r="70" spans="1:18" ht="18" customHeight="1">
      <c r="A70" s="19">
        <f t="shared" si="0"/>
      </c>
      <c r="B70" s="15">
        <v>2</v>
      </c>
      <c r="C70" s="83" t="s">
        <v>67</v>
      </c>
      <c r="D70" s="374"/>
      <c r="E70" s="375"/>
      <c r="F70" s="376"/>
      <c r="G70" s="375"/>
      <c r="H70" s="377"/>
      <c r="I70" s="379"/>
      <c r="J70" s="380"/>
      <c r="K70" s="427"/>
      <c r="L70" s="374"/>
      <c r="M70" s="375">
        <v>2</v>
      </c>
      <c r="N70" s="376"/>
      <c r="O70" s="375"/>
      <c r="P70" s="377"/>
      <c r="Q70" s="379"/>
      <c r="R70" s="380"/>
    </row>
    <row r="71" spans="1:18" ht="18" customHeight="1">
      <c r="A71" s="19">
        <f aca="true" t="shared" si="2" ref="A71:A134">IF(H71="","",IF(H71=P71,"0",IF(H71&gt;P71,"+","-")))</f>
      </c>
      <c r="B71" s="15">
        <v>2</v>
      </c>
      <c r="C71" s="83" t="s">
        <v>68</v>
      </c>
      <c r="D71" s="374"/>
      <c r="E71" s="375"/>
      <c r="F71" s="376"/>
      <c r="G71" s="375">
        <v>1.6</v>
      </c>
      <c r="H71" s="377"/>
      <c r="I71" s="379"/>
      <c r="J71" s="380"/>
      <c r="K71" s="427"/>
      <c r="L71" s="374"/>
      <c r="M71" s="375"/>
      <c r="N71" s="376"/>
      <c r="O71" s="375"/>
      <c r="P71" s="377"/>
      <c r="Q71" s="379"/>
      <c r="R71" s="380"/>
    </row>
    <row r="72" spans="1:18" ht="18" customHeight="1">
      <c r="A72" s="19">
        <f t="shared" si="2"/>
      </c>
      <c r="B72" s="15">
        <v>2</v>
      </c>
      <c r="C72" s="83" t="s">
        <v>69</v>
      </c>
      <c r="D72" s="374"/>
      <c r="E72" s="375"/>
      <c r="F72" s="376"/>
      <c r="G72" s="375">
        <v>1.6</v>
      </c>
      <c r="H72" s="377"/>
      <c r="I72" s="379"/>
      <c r="J72" s="380"/>
      <c r="K72" s="427"/>
      <c r="L72" s="374"/>
      <c r="M72" s="375">
        <v>1.7</v>
      </c>
      <c r="N72" s="376"/>
      <c r="O72" s="375"/>
      <c r="P72" s="377"/>
      <c r="Q72" s="379"/>
      <c r="R72" s="380"/>
    </row>
    <row r="73" spans="1:18" ht="18" customHeight="1">
      <c r="A73" s="19">
        <f t="shared" si="2"/>
      </c>
      <c r="B73" s="15"/>
      <c r="C73" s="83" t="s">
        <v>70</v>
      </c>
      <c r="D73" s="374"/>
      <c r="E73" s="375"/>
      <c r="F73" s="376"/>
      <c r="G73" s="375"/>
      <c r="H73" s="377"/>
      <c r="I73" s="379"/>
      <c r="J73" s="380"/>
      <c r="K73" s="427"/>
      <c r="L73" s="374"/>
      <c r="M73" s="375"/>
      <c r="N73" s="376"/>
      <c r="O73" s="375">
        <v>1.7</v>
      </c>
      <c r="P73" s="377"/>
      <c r="Q73" s="379"/>
      <c r="R73" s="380"/>
    </row>
    <row r="74" spans="1:18" ht="18" customHeight="1">
      <c r="A74" s="19">
        <f t="shared" si="2"/>
      </c>
      <c r="B74" s="15"/>
      <c r="C74" s="83" t="s">
        <v>449</v>
      </c>
      <c r="D74" s="374"/>
      <c r="E74" s="375"/>
      <c r="F74" s="376"/>
      <c r="G74" s="375">
        <v>1.6</v>
      </c>
      <c r="H74" s="377"/>
      <c r="I74" s="379"/>
      <c r="J74" s="380"/>
      <c r="K74" s="427"/>
      <c r="L74" s="374"/>
      <c r="M74" s="375"/>
      <c r="N74" s="376"/>
      <c r="O74" s="375">
        <v>1.25</v>
      </c>
      <c r="P74" s="377"/>
      <c r="Q74" s="379"/>
      <c r="R74" s="380"/>
    </row>
    <row r="75" spans="1:18" ht="18" customHeight="1">
      <c r="A75" s="19">
        <f t="shared" si="2"/>
      </c>
      <c r="B75" s="15">
        <v>2</v>
      </c>
      <c r="C75" s="83" t="s">
        <v>71</v>
      </c>
      <c r="D75" s="374"/>
      <c r="E75" s="375"/>
      <c r="F75" s="376"/>
      <c r="G75" s="375"/>
      <c r="H75" s="377"/>
      <c r="I75" s="379"/>
      <c r="J75" s="380"/>
      <c r="K75" s="427"/>
      <c r="L75" s="374"/>
      <c r="M75" s="375">
        <v>2</v>
      </c>
      <c r="N75" s="376"/>
      <c r="O75" s="375"/>
      <c r="P75" s="377"/>
      <c r="Q75" s="379"/>
      <c r="R75" s="380"/>
    </row>
    <row r="76" spans="1:18" ht="18" customHeight="1">
      <c r="A76" s="19">
        <f t="shared" si="2"/>
      </c>
      <c r="B76" s="15">
        <v>2</v>
      </c>
      <c r="C76" s="109" t="s">
        <v>72</v>
      </c>
      <c r="D76" s="401"/>
      <c r="E76" s="402"/>
      <c r="F76" s="403"/>
      <c r="G76" s="402">
        <v>1.5</v>
      </c>
      <c r="H76" s="404"/>
      <c r="I76" s="405"/>
      <c r="J76" s="406"/>
      <c r="K76" s="1203"/>
      <c r="L76" s="401"/>
      <c r="M76" s="402">
        <v>1.6</v>
      </c>
      <c r="N76" s="403"/>
      <c r="O76" s="402"/>
      <c r="P76" s="404"/>
      <c r="Q76" s="405"/>
      <c r="R76" s="406"/>
    </row>
    <row r="77" spans="1:18" ht="18" customHeight="1">
      <c r="A77" s="19" t="str">
        <f t="shared" si="2"/>
        <v>+</v>
      </c>
      <c r="B77" s="15">
        <v>3</v>
      </c>
      <c r="C77" s="75" t="s">
        <v>73</v>
      </c>
      <c r="D77" s="395"/>
      <c r="E77" s="370">
        <v>2</v>
      </c>
      <c r="F77" s="368"/>
      <c r="G77" s="370">
        <v>2</v>
      </c>
      <c r="H77" s="371">
        <v>4</v>
      </c>
      <c r="I77" s="396"/>
      <c r="J77" s="373"/>
      <c r="K77" s="427"/>
      <c r="L77" s="395"/>
      <c r="M77" s="370">
        <v>2.05</v>
      </c>
      <c r="N77" s="368"/>
      <c r="O77" s="370">
        <v>1.9</v>
      </c>
      <c r="P77" s="371">
        <v>3.95</v>
      </c>
      <c r="Q77" s="396"/>
      <c r="R77" s="373"/>
    </row>
    <row r="78" spans="1:18" ht="18" customHeight="1" thickBot="1">
      <c r="A78" s="19">
        <f t="shared" si="2"/>
      </c>
      <c r="B78" s="15">
        <v>3</v>
      </c>
      <c r="C78" s="165" t="s">
        <v>74</v>
      </c>
      <c r="D78" s="381"/>
      <c r="E78" s="382"/>
      <c r="F78" s="383"/>
      <c r="G78" s="382"/>
      <c r="H78" s="384"/>
      <c r="I78" s="385"/>
      <c r="J78" s="386"/>
      <c r="K78" s="427"/>
      <c r="L78" s="381"/>
      <c r="M78" s="382">
        <v>1.9</v>
      </c>
      <c r="N78" s="383"/>
      <c r="O78" s="382">
        <v>1.9</v>
      </c>
      <c r="P78" s="384">
        <v>3.8</v>
      </c>
      <c r="Q78" s="385"/>
      <c r="R78" s="386"/>
    </row>
    <row r="79" spans="1:18" ht="18" customHeight="1" thickTop="1">
      <c r="A79" s="19" t="str">
        <f t="shared" si="2"/>
        <v>-</v>
      </c>
      <c r="B79" s="15">
        <v>1</v>
      </c>
      <c r="C79" s="66" t="s">
        <v>75</v>
      </c>
      <c r="D79" s="388">
        <v>675920</v>
      </c>
      <c r="E79" s="389">
        <v>2.3</v>
      </c>
      <c r="F79" s="390"/>
      <c r="G79" s="389">
        <v>2</v>
      </c>
      <c r="H79" s="391">
        <v>4.3</v>
      </c>
      <c r="I79" s="392"/>
      <c r="J79" s="393"/>
      <c r="K79" s="426" t="s">
        <v>76</v>
      </c>
      <c r="L79" s="388">
        <v>719389</v>
      </c>
      <c r="M79" s="389">
        <v>2.43</v>
      </c>
      <c r="N79" s="390"/>
      <c r="O79" s="389">
        <v>2</v>
      </c>
      <c r="P79" s="391">
        <f aca="true" t="shared" si="3" ref="P79:P84">M79+O79</f>
        <v>4.43</v>
      </c>
      <c r="Q79" s="392"/>
      <c r="R79" s="393"/>
    </row>
    <row r="80" spans="1:18" ht="18" customHeight="1">
      <c r="A80" s="19" t="str">
        <f t="shared" si="2"/>
        <v>-</v>
      </c>
      <c r="B80" s="15">
        <v>1</v>
      </c>
      <c r="C80" s="83" t="s">
        <v>77</v>
      </c>
      <c r="D80" s="374">
        <v>340691</v>
      </c>
      <c r="E80" s="375">
        <v>0.9</v>
      </c>
      <c r="F80" s="376"/>
      <c r="G80" s="375">
        <v>1.24</v>
      </c>
      <c r="H80" s="377">
        <v>2.14</v>
      </c>
      <c r="I80" s="378"/>
      <c r="J80" s="379"/>
      <c r="K80" s="431" t="s">
        <v>78</v>
      </c>
      <c r="L80" s="374">
        <v>526767</v>
      </c>
      <c r="M80" s="375">
        <v>1.53</v>
      </c>
      <c r="N80" s="376">
        <v>529891</v>
      </c>
      <c r="O80" s="375">
        <v>1.54</v>
      </c>
      <c r="P80" s="377">
        <f t="shared" si="3"/>
        <v>3.0700000000000003</v>
      </c>
      <c r="Q80" s="378">
        <f>SUM(L80,N80)</f>
        <v>1056658</v>
      </c>
      <c r="R80" s="380">
        <f>L80/M80*12+Q80</f>
        <v>5188163.882352942</v>
      </c>
    </row>
    <row r="81" spans="1:18" ht="18" customHeight="1">
      <c r="A81" s="19" t="str">
        <f t="shared" si="2"/>
        <v>0</v>
      </c>
      <c r="B81" s="15">
        <v>1</v>
      </c>
      <c r="C81" s="83" t="s">
        <v>219</v>
      </c>
      <c r="D81" s="374">
        <v>639880</v>
      </c>
      <c r="E81" s="418">
        <v>2.017</v>
      </c>
      <c r="F81" s="376">
        <v>637003</v>
      </c>
      <c r="G81" s="375">
        <v>2</v>
      </c>
      <c r="H81" s="419">
        <v>4.017</v>
      </c>
      <c r="I81" s="378">
        <f>SUM(D81,F81)</f>
        <v>1276883</v>
      </c>
      <c r="J81" s="379">
        <f>D81/E81*12+I81</f>
        <v>5083804.170054536</v>
      </c>
      <c r="K81" s="431" t="s">
        <v>78</v>
      </c>
      <c r="L81" s="374">
        <v>644504</v>
      </c>
      <c r="M81" s="418">
        <v>2.017</v>
      </c>
      <c r="N81" s="376">
        <v>640775</v>
      </c>
      <c r="O81" s="375">
        <v>2</v>
      </c>
      <c r="P81" s="419">
        <f t="shared" si="3"/>
        <v>4.0169999999999995</v>
      </c>
      <c r="Q81" s="378">
        <f>SUM(L81,N81)</f>
        <v>1285279</v>
      </c>
      <c r="R81" s="380">
        <f>L81/M81*12+Q81</f>
        <v>5119710.333663858</v>
      </c>
    </row>
    <row r="82" spans="1:18" ht="18" customHeight="1">
      <c r="A82" s="19" t="str">
        <f t="shared" si="2"/>
        <v>+</v>
      </c>
      <c r="B82" s="15">
        <v>1</v>
      </c>
      <c r="C82" s="83" t="s">
        <v>220</v>
      </c>
      <c r="D82" s="432">
        <v>681402</v>
      </c>
      <c r="E82" s="433">
        <v>2</v>
      </c>
      <c r="F82" s="376"/>
      <c r="G82" s="375">
        <v>1.88</v>
      </c>
      <c r="H82" s="377">
        <v>3.88</v>
      </c>
      <c r="I82" s="378"/>
      <c r="J82" s="379"/>
      <c r="K82" s="431" t="s">
        <v>78</v>
      </c>
      <c r="L82" s="432">
        <v>669357</v>
      </c>
      <c r="M82" s="433">
        <v>2</v>
      </c>
      <c r="N82" s="376"/>
      <c r="O82" s="375">
        <v>1.86</v>
      </c>
      <c r="P82" s="377">
        <f t="shared" si="3"/>
        <v>3.8600000000000003</v>
      </c>
      <c r="Q82" s="378"/>
      <c r="R82" s="380"/>
    </row>
    <row r="83" spans="1:18" ht="18" customHeight="1">
      <c r="A83" s="19" t="str">
        <f t="shared" si="2"/>
        <v>0</v>
      </c>
      <c r="B83" s="15">
        <v>1</v>
      </c>
      <c r="C83" s="83" t="s">
        <v>81</v>
      </c>
      <c r="D83" s="374">
        <v>713407</v>
      </c>
      <c r="E83" s="375">
        <v>2.2</v>
      </c>
      <c r="F83" s="376">
        <v>662554</v>
      </c>
      <c r="G83" s="375">
        <v>2</v>
      </c>
      <c r="H83" s="377">
        <v>4.2</v>
      </c>
      <c r="I83" s="378">
        <f>SUM(D83,F83)</f>
        <v>1375961</v>
      </c>
      <c r="J83" s="380">
        <f>D83/E83*12+I83</f>
        <v>5267271.909090908</v>
      </c>
      <c r="K83" s="431" t="s">
        <v>78</v>
      </c>
      <c r="L83" s="374">
        <v>720913</v>
      </c>
      <c r="M83" s="375">
        <v>2.2</v>
      </c>
      <c r="N83" s="376">
        <v>665586</v>
      </c>
      <c r="O83" s="375">
        <v>2</v>
      </c>
      <c r="P83" s="377">
        <f t="shared" si="3"/>
        <v>4.2</v>
      </c>
      <c r="Q83" s="378">
        <f>L83+N83</f>
        <v>1386499</v>
      </c>
      <c r="R83" s="380">
        <f>L83/M83*12+Q83</f>
        <v>5318751.727272727</v>
      </c>
    </row>
    <row r="84" spans="1:18" ht="18" customHeight="1">
      <c r="A84" s="19">
        <f t="shared" si="2"/>
      </c>
      <c r="B84" s="15"/>
      <c r="C84" s="83" t="s">
        <v>221</v>
      </c>
      <c r="D84" s="374"/>
      <c r="E84" s="375"/>
      <c r="F84" s="376"/>
      <c r="G84" s="375">
        <v>2</v>
      </c>
      <c r="H84" s="377"/>
      <c r="I84" s="379"/>
      <c r="J84" s="380"/>
      <c r="K84" s="187"/>
      <c r="L84" s="374"/>
      <c r="M84" s="375">
        <v>2.2</v>
      </c>
      <c r="N84" s="376"/>
      <c r="O84" s="375">
        <v>2</v>
      </c>
      <c r="P84" s="377">
        <f t="shared" si="3"/>
        <v>4.2</v>
      </c>
      <c r="Q84" s="379"/>
      <c r="R84" s="380"/>
    </row>
    <row r="85" spans="1:18" ht="18" customHeight="1">
      <c r="A85" s="19" t="str">
        <f t="shared" si="2"/>
        <v>-</v>
      </c>
      <c r="B85" s="15">
        <v>1</v>
      </c>
      <c r="C85" s="83" t="s">
        <v>222</v>
      </c>
      <c r="D85" s="374">
        <v>490168</v>
      </c>
      <c r="E85" s="375">
        <v>1.7</v>
      </c>
      <c r="F85" s="376"/>
      <c r="G85" s="375">
        <v>1.44</v>
      </c>
      <c r="H85" s="377">
        <v>3.14</v>
      </c>
      <c r="I85" s="378"/>
      <c r="J85" s="379"/>
      <c r="K85" s="427" t="s">
        <v>83</v>
      </c>
      <c r="L85" s="374">
        <v>517474</v>
      </c>
      <c r="M85" s="375">
        <v>1.8</v>
      </c>
      <c r="N85" s="376"/>
      <c r="O85" s="375">
        <v>1.5</v>
      </c>
      <c r="P85" s="377">
        <f aca="true" t="shared" si="4" ref="P85:P90">M85+O85</f>
        <v>3.3</v>
      </c>
      <c r="Q85" s="378"/>
      <c r="R85" s="380"/>
    </row>
    <row r="86" spans="1:18" ht="18" customHeight="1">
      <c r="A86" s="19" t="str">
        <f t="shared" si="2"/>
        <v>+</v>
      </c>
      <c r="B86" s="15">
        <v>1</v>
      </c>
      <c r="C86" s="83" t="s">
        <v>85</v>
      </c>
      <c r="D86" s="374"/>
      <c r="E86" s="418">
        <v>1.087</v>
      </c>
      <c r="F86" s="376"/>
      <c r="G86" s="375">
        <v>0.9</v>
      </c>
      <c r="H86" s="419">
        <v>1.987</v>
      </c>
      <c r="I86" s="379"/>
      <c r="J86" s="380"/>
      <c r="K86" s="427"/>
      <c r="L86" s="374"/>
      <c r="M86" s="418">
        <v>1.049</v>
      </c>
      <c r="N86" s="376"/>
      <c r="O86" s="375">
        <v>0.9</v>
      </c>
      <c r="P86" s="419">
        <f t="shared" si="4"/>
        <v>1.9489999999999998</v>
      </c>
      <c r="Q86" s="379"/>
      <c r="R86" s="380"/>
    </row>
    <row r="87" spans="1:18" ht="18" customHeight="1">
      <c r="A87" s="19" t="str">
        <f t="shared" si="2"/>
        <v>0</v>
      </c>
      <c r="B87" s="15">
        <v>1</v>
      </c>
      <c r="C87" s="83" t="s">
        <v>223</v>
      </c>
      <c r="D87" s="374">
        <v>483786</v>
      </c>
      <c r="E87" s="375">
        <v>1.8</v>
      </c>
      <c r="F87" s="376">
        <v>485301</v>
      </c>
      <c r="G87" s="375">
        <v>1.8</v>
      </c>
      <c r="H87" s="377">
        <v>3.6</v>
      </c>
      <c r="I87" s="378">
        <f>SUM(D87,F87)</f>
        <v>969087</v>
      </c>
      <c r="J87" s="380">
        <f>D87/E87*12+I87</f>
        <v>4194327</v>
      </c>
      <c r="K87" s="427" t="s">
        <v>87</v>
      </c>
      <c r="L87" s="374">
        <v>479114</v>
      </c>
      <c r="M87" s="375">
        <v>1.8</v>
      </c>
      <c r="N87" s="376">
        <v>480120</v>
      </c>
      <c r="O87" s="375">
        <v>1.8</v>
      </c>
      <c r="P87" s="377">
        <f t="shared" si="4"/>
        <v>3.6</v>
      </c>
      <c r="Q87" s="378">
        <f>SUM(L87,N87)</f>
        <v>959234</v>
      </c>
      <c r="R87" s="380">
        <f>L87/M87*12+Q87</f>
        <v>4153327.333333333</v>
      </c>
    </row>
    <row r="88" spans="1:18" ht="18" customHeight="1">
      <c r="A88" s="19" t="str">
        <f t="shared" si="2"/>
        <v>-</v>
      </c>
      <c r="B88" s="15">
        <v>1</v>
      </c>
      <c r="C88" s="109" t="s">
        <v>88</v>
      </c>
      <c r="D88" s="401"/>
      <c r="E88" s="402">
        <v>0.1</v>
      </c>
      <c r="F88" s="403"/>
      <c r="G88" s="402">
        <v>0.7</v>
      </c>
      <c r="H88" s="404">
        <v>0.8</v>
      </c>
      <c r="I88" s="405"/>
      <c r="J88" s="406"/>
      <c r="K88" s="427"/>
      <c r="L88" s="401"/>
      <c r="M88" s="402">
        <v>0.2</v>
      </c>
      <c r="N88" s="403"/>
      <c r="O88" s="402">
        <v>1</v>
      </c>
      <c r="P88" s="404">
        <f t="shared" si="4"/>
        <v>1.2</v>
      </c>
      <c r="Q88" s="405"/>
      <c r="R88" s="406"/>
    </row>
    <row r="89" spans="1:18" ht="18" customHeight="1">
      <c r="A89" s="19" t="str">
        <f t="shared" si="2"/>
        <v>+</v>
      </c>
      <c r="B89" s="15">
        <v>2</v>
      </c>
      <c r="C89" s="75" t="s">
        <v>450</v>
      </c>
      <c r="D89" s="1104"/>
      <c r="E89" s="1105">
        <v>1.55</v>
      </c>
      <c r="F89" s="1106"/>
      <c r="G89" s="1105">
        <v>1.65</v>
      </c>
      <c r="H89" s="1103">
        <v>3.2</v>
      </c>
      <c r="I89" s="1107"/>
      <c r="J89" s="1108"/>
      <c r="K89" s="427"/>
      <c r="L89" s="1104">
        <v>499843</v>
      </c>
      <c r="M89" s="1105">
        <v>1.5</v>
      </c>
      <c r="N89" s="1106">
        <v>519704</v>
      </c>
      <c r="O89" s="1105">
        <v>1.6</v>
      </c>
      <c r="P89" s="1103">
        <f t="shared" si="4"/>
        <v>3.1</v>
      </c>
      <c r="Q89" s="1107">
        <f>L89+N89</f>
        <v>1019547</v>
      </c>
      <c r="R89" s="1108">
        <f>L89/M89*12+Q89</f>
        <v>5018291</v>
      </c>
    </row>
    <row r="90" spans="1:18" ht="18" customHeight="1">
      <c r="A90" s="19" t="str">
        <f t="shared" si="2"/>
        <v>-</v>
      </c>
      <c r="B90" s="15">
        <v>2</v>
      </c>
      <c r="C90" s="83" t="s">
        <v>89</v>
      </c>
      <c r="D90" s="374"/>
      <c r="E90" s="375">
        <v>1.75</v>
      </c>
      <c r="F90" s="376"/>
      <c r="G90" s="375">
        <v>2</v>
      </c>
      <c r="H90" s="377">
        <v>3.75</v>
      </c>
      <c r="I90" s="379"/>
      <c r="J90" s="380"/>
      <c r="K90" s="427"/>
      <c r="L90" s="374"/>
      <c r="M90" s="375">
        <v>2.2</v>
      </c>
      <c r="N90" s="376"/>
      <c r="O90" s="375">
        <v>1.8</v>
      </c>
      <c r="P90" s="377">
        <f t="shared" si="4"/>
        <v>4</v>
      </c>
      <c r="Q90" s="379"/>
      <c r="R90" s="380"/>
    </row>
    <row r="91" spans="1:18" ht="18" customHeight="1">
      <c r="A91" s="19" t="str">
        <f t="shared" si="2"/>
        <v>0</v>
      </c>
      <c r="B91" s="15">
        <v>2</v>
      </c>
      <c r="C91" s="83" t="s">
        <v>452</v>
      </c>
      <c r="D91" s="374">
        <v>769397</v>
      </c>
      <c r="E91" s="375">
        <v>2.2</v>
      </c>
      <c r="F91" s="376">
        <v>504167</v>
      </c>
      <c r="G91" s="375">
        <v>1.43</v>
      </c>
      <c r="H91" s="377">
        <v>3.63</v>
      </c>
      <c r="I91" s="379">
        <f>SUM(D91,F91)</f>
        <v>1273564</v>
      </c>
      <c r="J91" s="380">
        <f>D91/E91*12+I91</f>
        <v>5470274.909090908</v>
      </c>
      <c r="K91" s="427"/>
      <c r="L91" s="374">
        <v>764013</v>
      </c>
      <c r="M91" s="375">
        <v>2.2</v>
      </c>
      <c r="N91" s="376">
        <v>490666</v>
      </c>
      <c r="O91" s="375">
        <v>1.43</v>
      </c>
      <c r="P91" s="377">
        <f>M91+O91</f>
        <v>3.63</v>
      </c>
      <c r="Q91" s="379">
        <f>SUM(L91,N91)</f>
        <v>1254679</v>
      </c>
      <c r="R91" s="380">
        <f>L91/M91*12+Q91</f>
        <v>5422022.636363637</v>
      </c>
    </row>
    <row r="92" spans="1:18" ht="18" customHeight="1">
      <c r="A92" s="19" t="str">
        <f t="shared" si="2"/>
        <v>0</v>
      </c>
      <c r="B92" s="15"/>
      <c r="C92" s="114" t="s">
        <v>383</v>
      </c>
      <c r="D92" s="411">
        <v>769397</v>
      </c>
      <c r="E92" s="412">
        <v>2.2</v>
      </c>
      <c r="F92" s="413">
        <v>504167</v>
      </c>
      <c r="G92" s="412">
        <v>1.43</v>
      </c>
      <c r="H92" s="414">
        <v>3.63</v>
      </c>
      <c r="I92" s="415">
        <f>SUM(D92,F92)</f>
        <v>1273564</v>
      </c>
      <c r="J92" s="416">
        <f>D92/E92*12+I92</f>
        <v>5470274.909090908</v>
      </c>
      <c r="K92" s="417"/>
      <c r="L92" s="411">
        <v>764013</v>
      </c>
      <c r="M92" s="412">
        <v>2.2</v>
      </c>
      <c r="N92" s="413">
        <v>490666</v>
      </c>
      <c r="O92" s="412">
        <v>1.43</v>
      </c>
      <c r="P92" s="414">
        <v>3.63</v>
      </c>
      <c r="Q92" s="415">
        <v>1254679</v>
      </c>
      <c r="R92" s="416">
        <f>L92/M92*12+Q92</f>
        <v>5422022.636363637</v>
      </c>
    </row>
    <row r="93" spans="1:18" ht="18" customHeight="1">
      <c r="A93" s="19" t="str">
        <f t="shared" si="2"/>
        <v>+</v>
      </c>
      <c r="B93" s="15">
        <v>2</v>
      </c>
      <c r="C93" s="83" t="s">
        <v>451</v>
      </c>
      <c r="D93" s="411">
        <v>769397</v>
      </c>
      <c r="E93" s="412">
        <v>2.2</v>
      </c>
      <c r="F93" s="413"/>
      <c r="G93" s="412">
        <v>1.44</v>
      </c>
      <c r="H93" s="414">
        <v>3.64</v>
      </c>
      <c r="I93" s="415"/>
      <c r="J93" s="380"/>
      <c r="K93" s="427"/>
      <c r="L93" s="411">
        <v>764013</v>
      </c>
      <c r="M93" s="412">
        <v>2.2</v>
      </c>
      <c r="N93" s="413">
        <v>490666</v>
      </c>
      <c r="O93" s="412">
        <v>1.43</v>
      </c>
      <c r="P93" s="414">
        <f>M93+O93</f>
        <v>3.63</v>
      </c>
      <c r="Q93" s="415">
        <f>SUM(L93,N93)</f>
        <v>1254679</v>
      </c>
      <c r="R93" s="380">
        <f>L93/M93*12+Q93</f>
        <v>5422022.636363637</v>
      </c>
    </row>
    <row r="94" spans="1:18" ht="18" customHeight="1">
      <c r="A94" s="19">
        <f t="shared" si="2"/>
      </c>
      <c r="B94" s="15"/>
      <c r="C94" s="114" t="s">
        <v>91</v>
      </c>
      <c r="D94" s="411"/>
      <c r="E94" s="412"/>
      <c r="F94" s="413"/>
      <c r="G94" s="412"/>
      <c r="H94" s="414"/>
      <c r="I94" s="415"/>
      <c r="J94" s="416"/>
      <c r="K94" s="427"/>
      <c r="L94" s="411"/>
      <c r="M94" s="412"/>
      <c r="N94" s="413"/>
      <c r="O94" s="412"/>
      <c r="P94" s="414"/>
      <c r="Q94" s="415"/>
      <c r="R94" s="416"/>
    </row>
    <row r="95" spans="1:18" ht="18" customHeight="1">
      <c r="A95" s="19">
        <f t="shared" si="2"/>
      </c>
      <c r="B95" s="15"/>
      <c r="C95" s="83" t="s">
        <v>92</v>
      </c>
      <c r="D95" s="374"/>
      <c r="E95" s="375"/>
      <c r="F95" s="376"/>
      <c r="G95" s="375">
        <v>2</v>
      </c>
      <c r="H95" s="377"/>
      <c r="I95" s="379"/>
      <c r="J95" s="380"/>
      <c r="K95" s="429"/>
      <c r="L95" s="374"/>
      <c r="M95" s="375">
        <v>2.7</v>
      </c>
      <c r="N95" s="376"/>
      <c r="O95" s="375">
        <v>2</v>
      </c>
      <c r="P95" s="377">
        <v>4.7</v>
      </c>
      <c r="Q95" s="379"/>
      <c r="R95" s="380"/>
    </row>
    <row r="96" spans="1:18" ht="18" customHeight="1">
      <c r="A96" s="19">
        <f t="shared" si="2"/>
      </c>
      <c r="B96" s="15"/>
      <c r="C96" s="109" t="s">
        <v>93</v>
      </c>
      <c r="D96" s="401"/>
      <c r="E96" s="402"/>
      <c r="F96" s="403"/>
      <c r="G96" s="435"/>
      <c r="H96" s="404"/>
      <c r="I96" s="405"/>
      <c r="J96" s="406"/>
      <c r="K96" s="436"/>
      <c r="L96" s="401"/>
      <c r="M96" s="402"/>
      <c r="N96" s="403"/>
      <c r="O96" s="435"/>
      <c r="P96" s="404"/>
      <c r="Q96" s="405"/>
      <c r="R96" s="406"/>
    </row>
    <row r="97" spans="1:18" ht="18" customHeight="1">
      <c r="A97" s="19">
        <f t="shared" si="2"/>
      </c>
      <c r="B97" s="15">
        <v>3</v>
      </c>
      <c r="C97" s="46" t="s">
        <v>94</v>
      </c>
      <c r="D97" s="407"/>
      <c r="E97" s="369"/>
      <c r="F97" s="408"/>
      <c r="G97" s="369"/>
      <c r="H97" s="421"/>
      <c r="I97" s="409"/>
      <c r="J97" s="410"/>
      <c r="K97" s="437"/>
      <c r="L97" s="407"/>
      <c r="M97" s="369"/>
      <c r="N97" s="408"/>
      <c r="O97" s="369"/>
      <c r="P97" s="421"/>
      <c r="Q97" s="409"/>
      <c r="R97" s="410"/>
    </row>
    <row r="98" spans="1:18" ht="18" customHeight="1" thickBot="1">
      <c r="A98" s="19">
        <f t="shared" si="2"/>
      </c>
      <c r="B98" s="15">
        <v>3</v>
      </c>
      <c r="C98" s="165" t="s">
        <v>95</v>
      </c>
      <c r="D98" s="381"/>
      <c r="E98" s="430"/>
      <c r="F98" s="383"/>
      <c r="G98" s="382"/>
      <c r="H98" s="384"/>
      <c r="I98" s="385"/>
      <c r="J98" s="386"/>
      <c r="K98" s="440"/>
      <c r="L98" s="381"/>
      <c r="M98" s="430"/>
      <c r="N98" s="383"/>
      <c r="O98" s="382">
        <v>1.9</v>
      </c>
      <c r="P98" s="384"/>
      <c r="Q98" s="385"/>
      <c r="R98" s="386"/>
    </row>
    <row r="99" spans="1:18" ht="18" customHeight="1" thickTop="1">
      <c r="A99" s="19">
        <f t="shared" si="2"/>
      </c>
      <c r="B99" s="15">
        <v>1</v>
      </c>
      <c r="C99" s="75" t="s">
        <v>96</v>
      </c>
      <c r="D99" s="395"/>
      <c r="E99" s="370"/>
      <c r="F99" s="368"/>
      <c r="G99" s="370">
        <v>1.5</v>
      </c>
      <c r="H99" s="371"/>
      <c r="I99" s="396"/>
      <c r="J99" s="396"/>
      <c r="K99" s="427"/>
      <c r="L99" s="395"/>
      <c r="M99" s="370">
        <v>1.3</v>
      </c>
      <c r="N99" s="368">
        <v>428440</v>
      </c>
      <c r="O99" s="370">
        <v>1.5</v>
      </c>
      <c r="P99" s="371">
        <v>2.8</v>
      </c>
      <c r="Q99" s="396"/>
      <c r="R99" s="373"/>
    </row>
    <row r="100" spans="1:18" ht="18" customHeight="1">
      <c r="A100" s="19">
        <f t="shared" si="2"/>
      </c>
      <c r="B100" s="15">
        <v>1</v>
      </c>
      <c r="C100" s="83" t="s">
        <v>97</v>
      </c>
      <c r="D100" s="374"/>
      <c r="E100" s="375"/>
      <c r="F100" s="376">
        <v>362244</v>
      </c>
      <c r="G100" s="375">
        <v>1.3</v>
      </c>
      <c r="H100" s="377"/>
      <c r="I100" s="379"/>
      <c r="J100" s="380"/>
      <c r="K100" s="427"/>
      <c r="L100" s="374">
        <v>413539</v>
      </c>
      <c r="M100" s="375">
        <v>1.5</v>
      </c>
      <c r="N100" s="376">
        <v>388745</v>
      </c>
      <c r="O100" s="375">
        <v>1.41</v>
      </c>
      <c r="P100" s="377">
        <f aca="true" t="shared" si="5" ref="P100:P108">M100+O100</f>
        <v>2.91</v>
      </c>
      <c r="Q100" s="379">
        <f aca="true" t="shared" si="6" ref="Q100:Q105">L100+N100</f>
        <v>802284</v>
      </c>
      <c r="R100" s="380">
        <f aca="true" t="shared" si="7" ref="R100:R105">L100/M100*12+Q100</f>
        <v>4110596</v>
      </c>
    </row>
    <row r="101" spans="1:18" ht="18" customHeight="1">
      <c r="A101" s="19" t="str">
        <f t="shared" si="2"/>
        <v>-</v>
      </c>
      <c r="B101" s="15">
        <v>1</v>
      </c>
      <c r="C101" s="83" t="s">
        <v>98</v>
      </c>
      <c r="D101" s="374">
        <v>360633</v>
      </c>
      <c r="E101" s="375">
        <v>1.03</v>
      </c>
      <c r="F101" s="376">
        <v>318088</v>
      </c>
      <c r="G101" s="375">
        <v>0.9</v>
      </c>
      <c r="H101" s="414">
        <v>1.93</v>
      </c>
      <c r="I101" s="415">
        <f>SUM(D101,F101)</f>
        <v>678721</v>
      </c>
      <c r="J101" s="416">
        <f>D101/E101*12+I101</f>
        <v>4880270.514563107</v>
      </c>
      <c r="K101" s="427"/>
      <c r="L101" s="374">
        <v>369100</v>
      </c>
      <c r="M101" s="375">
        <v>1.06</v>
      </c>
      <c r="N101" s="376">
        <v>324925</v>
      </c>
      <c r="O101" s="375">
        <v>0.93</v>
      </c>
      <c r="P101" s="377">
        <f t="shared" si="5"/>
        <v>1.9900000000000002</v>
      </c>
      <c r="Q101" s="379">
        <f t="shared" si="6"/>
        <v>694025</v>
      </c>
      <c r="R101" s="380">
        <f t="shared" si="7"/>
        <v>4872515.566037736</v>
      </c>
    </row>
    <row r="102" spans="1:18" ht="18" customHeight="1">
      <c r="A102" s="19" t="str">
        <f t="shared" si="2"/>
        <v>-</v>
      </c>
      <c r="B102" s="15">
        <v>1</v>
      </c>
      <c r="C102" s="83" t="s">
        <v>99</v>
      </c>
      <c r="D102" s="374">
        <v>268308</v>
      </c>
      <c r="E102" s="375">
        <v>0.8</v>
      </c>
      <c r="F102" s="376"/>
      <c r="G102" s="375">
        <v>1</v>
      </c>
      <c r="H102" s="377">
        <v>1.8</v>
      </c>
      <c r="I102" s="379"/>
      <c r="J102" s="380"/>
      <c r="K102" s="427"/>
      <c r="L102" s="374">
        <v>314534</v>
      </c>
      <c r="M102" s="375">
        <v>1.01</v>
      </c>
      <c r="N102" s="376">
        <v>394480</v>
      </c>
      <c r="O102" s="375">
        <v>1.1</v>
      </c>
      <c r="P102" s="377">
        <f t="shared" si="5"/>
        <v>2.1100000000000003</v>
      </c>
      <c r="Q102" s="379">
        <f t="shared" si="6"/>
        <v>709014</v>
      </c>
      <c r="R102" s="380">
        <f t="shared" si="7"/>
        <v>4446051.623762377</v>
      </c>
    </row>
    <row r="103" spans="1:18" ht="18" customHeight="1">
      <c r="A103" s="19" t="str">
        <f t="shared" si="2"/>
        <v>-</v>
      </c>
      <c r="B103" s="15">
        <v>1</v>
      </c>
      <c r="C103" s="83" t="s">
        <v>224</v>
      </c>
      <c r="D103" s="374"/>
      <c r="E103" s="375">
        <v>1.65</v>
      </c>
      <c r="F103" s="376">
        <v>451000</v>
      </c>
      <c r="G103" s="375">
        <v>1.7</v>
      </c>
      <c r="H103" s="377">
        <v>3.35</v>
      </c>
      <c r="I103" s="379"/>
      <c r="J103" s="380"/>
      <c r="K103" s="427"/>
      <c r="L103" s="374">
        <v>440226</v>
      </c>
      <c r="M103" s="418">
        <v>1.625</v>
      </c>
      <c r="N103" s="376">
        <v>478890</v>
      </c>
      <c r="O103" s="418">
        <v>1.775</v>
      </c>
      <c r="P103" s="377">
        <f t="shared" si="5"/>
        <v>3.4</v>
      </c>
      <c r="Q103" s="379">
        <f t="shared" si="6"/>
        <v>919116</v>
      </c>
      <c r="R103" s="380">
        <f t="shared" si="7"/>
        <v>4170015.692307692</v>
      </c>
    </row>
    <row r="104" spans="1:18" ht="18" customHeight="1">
      <c r="A104" s="19" t="str">
        <f t="shared" si="2"/>
        <v>+</v>
      </c>
      <c r="B104" s="15">
        <v>1</v>
      </c>
      <c r="C104" s="83" t="s">
        <v>101</v>
      </c>
      <c r="D104" s="374">
        <v>261576</v>
      </c>
      <c r="E104" s="375">
        <v>1.1</v>
      </c>
      <c r="F104" s="376"/>
      <c r="G104" s="375">
        <v>1</v>
      </c>
      <c r="H104" s="377">
        <v>2.1</v>
      </c>
      <c r="I104" s="379"/>
      <c r="J104" s="379"/>
      <c r="K104" s="427"/>
      <c r="L104" s="374">
        <v>261576</v>
      </c>
      <c r="M104" s="375">
        <v>1</v>
      </c>
      <c r="N104" s="376">
        <v>262586</v>
      </c>
      <c r="O104" s="375">
        <v>1</v>
      </c>
      <c r="P104" s="377">
        <f t="shared" si="5"/>
        <v>2</v>
      </c>
      <c r="Q104" s="379">
        <f t="shared" si="6"/>
        <v>524162</v>
      </c>
      <c r="R104" s="380">
        <f t="shared" si="7"/>
        <v>3663074</v>
      </c>
    </row>
    <row r="105" spans="1:18" ht="18" customHeight="1">
      <c r="A105" s="19" t="str">
        <f t="shared" si="2"/>
        <v>0</v>
      </c>
      <c r="B105" s="15">
        <v>1</v>
      </c>
      <c r="C105" s="83" t="s">
        <v>102</v>
      </c>
      <c r="D105" s="374">
        <v>518590</v>
      </c>
      <c r="E105" s="375">
        <v>1.75</v>
      </c>
      <c r="F105" s="376">
        <v>519524</v>
      </c>
      <c r="G105" s="375">
        <v>1.75</v>
      </c>
      <c r="H105" s="377">
        <v>3.5</v>
      </c>
      <c r="I105" s="379">
        <f>SUM(D105,F105)</f>
        <v>1038114</v>
      </c>
      <c r="J105" s="380">
        <f>D105/E105*12+I105</f>
        <v>4594159.714285715</v>
      </c>
      <c r="K105" s="1194"/>
      <c r="L105" s="374">
        <v>517979</v>
      </c>
      <c r="M105" s="375">
        <v>1.75</v>
      </c>
      <c r="N105" s="376">
        <v>519171</v>
      </c>
      <c r="O105" s="375">
        <v>1.75</v>
      </c>
      <c r="P105" s="377">
        <f t="shared" si="5"/>
        <v>3.5</v>
      </c>
      <c r="Q105" s="379">
        <f t="shared" si="6"/>
        <v>1037150</v>
      </c>
      <c r="R105" s="380">
        <f t="shared" si="7"/>
        <v>4589006</v>
      </c>
    </row>
    <row r="106" spans="1:18" ht="18" customHeight="1">
      <c r="A106" s="19" t="str">
        <f t="shared" si="2"/>
        <v>0</v>
      </c>
      <c r="B106" s="15">
        <v>1</v>
      </c>
      <c r="C106" s="109" t="s">
        <v>103</v>
      </c>
      <c r="D106" s="401">
        <v>333729</v>
      </c>
      <c r="E106" s="402">
        <v>1.1</v>
      </c>
      <c r="F106" s="403"/>
      <c r="G106" s="402">
        <v>1.05</v>
      </c>
      <c r="H106" s="404">
        <v>2.15</v>
      </c>
      <c r="I106" s="405"/>
      <c r="J106" s="406"/>
      <c r="K106" s="427"/>
      <c r="L106" s="401">
        <v>321513</v>
      </c>
      <c r="M106" s="402">
        <v>1.1</v>
      </c>
      <c r="N106" s="403"/>
      <c r="O106" s="402">
        <v>1.05</v>
      </c>
      <c r="P106" s="404">
        <f t="shared" si="5"/>
        <v>2.1500000000000004</v>
      </c>
      <c r="Q106" s="405"/>
      <c r="R106" s="406"/>
    </row>
    <row r="107" spans="1:18" ht="18" customHeight="1">
      <c r="A107" s="19">
        <f t="shared" si="2"/>
      </c>
      <c r="B107" s="15">
        <v>2</v>
      </c>
      <c r="C107" s="46" t="s">
        <v>104</v>
      </c>
      <c r="D107" s="407"/>
      <c r="E107" s="369"/>
      <c r="F107" s="420"/>
      <c r="G107" s="441">
        <v>2</v>
      </c>
      <c r="H107" s="377"/>
      <c r="I107" s="409"/>
      <c r="J107" s="410"/>
      <c r="K107" s="427"/>
      <c r="L107" s="407"/>
      <c r="M107" s="369">
        <v>2.7</v>
      </c>
      <c r="N107" s="420"/>
      <c r="O107" s="441">
        <v>2</v>
      </c>
      <c r="P107" s="377">
        <f t="shared" si="5"/>
        <v>4.7</v>
      </c>
      <c r="Q107" s="409"/>
      <c r="R107" s="410"/>
    </row>
    <row r="108" spans="1:18" ht="18" customHeight="1">
      <c r="A108" s="19">
        <f t="shared" si="2"/>
      </c>
      <c r="B108" s="15"/>
      <c r="C108" s="83" t="s">
        <v>105</v>
      </c>
      <c r="D108" s="374"/>
      <c r="E108" s="375"/>
      <c r="F108" s="49"/>
      <c r="G108" s="375">
        <v>2</v>
      </c>
      <c r="H108" s="377"/>
      <c r="I108" s="379"/>
      <c r="J108" s="380"/>
      <c r="K108" s="427"/>
      <c r="L108" s="374"/>
      <c r="M108" s="375">
        <v>2</v>
      </c>
      <c r="N108" s="49"/>
      <c r="O108" s="375">
        <v>2</v>
      </c>
      <c r="P108" s="377">
        <f t="shared" si="5"/>
        <v>4</v>
      </c>
      <c r="Q108" s="379"/>
      <c r="R108" s="380"/>
    </row>
    <row r="109" spans="1:18" ht="18" customHeight="1">
      <c r="A109" s="19">
        <f t="shared" si="2"/>
      </c>
      <c r="B109" s="15">
        <v>2</v>
      </c>
      <c r="C109" s="83" t="s">
        <v>106</v>
      </c>
      <c r="D109" s="374"/>
      <c r="E109" s="375"/>
      <c r="F109" s="49"/>
      <c r="G109" s="375">
        <v>2</v>
      </c>
      <c r="H109" s="377"/>
      <c r="I109" s="379"/>
      <c r="J109" s="380"/>
      <c r="K109" s="427"/>
      <c r="L109" s="374"/>
      <c r="M109" s="375">
        <v>2.5</v>
      </c>
      <c r="N109" s="49"/>
      <c r="O109" s="375">
        <v>2</v>
      </c>
      <c r="P109" s="377">
        <v>4.5</v>
      </c>
      <c r="Q109" s="379"/>
      <c r="R109" s="380"/>
    </row>
    <row r="110" spans="1:18" ht="18" customHeight="1">
      <c r="A110" s="19">
        <f t="shared" si="2"/>
      </c>
      <c r="B110" s="15"/>
      <c r="C110" s="83" t="s">
        <v>225</v>
      </c>
      <c r="D110" s="374"/>
      <c r="E110" s="375"/>
      <c r="F110" s="49"/>
      <c r="G110" s="375">
        <v>1.9</v>
      </c>
      <c r="H110" s="377"/>
      <c r="I110" s="379"/>
      <c r="J110" s="380"/>
      <c r="K110" s="427"/>
      <c r="L110" s="374"/>
      <c r="M110" s="375">
        <v>2.6</v>
      </c>
      <c r="N110" s="49"/>
      <c r="O110" s="375">
        <v>1.9</v>
      </c>
      <c r="P110" s="377">
        <v>4.5</v>
      </c>
      <c r="Q110" s="379"/>
      <c r="R110" s="380"/>
    </row>
    <row r="111" spans="1:18" ht="18" customHeight="1">
      <c r="A111" s="19">
        <f t="shared" si="2"/>
      </c>
      <c r="B111" s="15"/>
      <c r="C111" s="83" t="s">
        <v>108</v>
      </c>
      <c r="D111" s="374"/>
      <c r="E111" s="375"/>
      <c r="F111" s="49"/>
      <c r="G111" s="375">
        <v>2</v>
      </c>
      <c r="H111" s="377"/>
      <c r="I111" s="379"/>
      <c r="J111" s="380"/>
      <c r="K111" s="427"/>
      <c r="L111" s="374"/>
      <c r="M111" s="375">
        <v>2</v>
      </c>
      <c r="N111" s="49"/>
      <c r="O111" s="375">
        <v>2</v>
      </c>
      <c r="P111" s="377">
        <v>4</v>
      </c>
      <c r="Q111" s="379"/>
      <c r="R111" s="380"/>
    </row>
    <row r="112" spans="1:18" ht="18" customHeight="1">
      <c r="A112" s="19">
        <f t="shared" si="2"/>
      </c>
      <c r="B112" s="15">
        <v>2</v>
      </c>
      <c r="C112" s="83" t="s">
        <v>109</v>
      </c>
      <c r="D112" s="374"/>
      <c r="E112" s="375"/>
      <c r="F112" s="49"/>
      <c r="G112" s="375">
        <v>2</v>
      </c>
      <c r="H112" s="442"/>
      <c r="I112" s="379"/>
      <c r="J112" s="380"/>
      <c r="K112" s="427"/>
      <c r="L112" s="374"/>
      <c r="M112" s="375">
        <v>2.5</v>
      </c>
      <c r="N112" s="49"/>
      <c r="O112" s="375">
        <v>2</v>
      </c>
      <c r="P112" s="442">
        <v>4.5</v>
      </c>
      <c r="Q112" s="379"/>
      <c r="R112" s="380"/>
    </row>
    <row r="113" spans="1:18" ht="18" customHeight="1">
      <c r="A113" s="19">
        <f t="shared" si="2"/>
      </c>
      <c r="B113" s="15">
        <v>2</v>
      </c>
      <c r="C113" s="83" t="s">
        <v>110</v>
      </c>
      <c r="D113" s="374"/>
      <c r="E113" s="375"/>
      <c r="F113" s="49"/>
      <c r="G113" s="375">
        <v>2</v>
      </c>
      <c r="H113" s="442"/>
      <c r="I113" s="379"/>
      <c r="J113" s="380"/>
      <c r="K113" s="427"/>
      <c r="L113" s="374"/>
      <c r="M113" s="375">
        <v>2.5</v>
      </c>
      <c r="N113" s="49"/>
      <c r="O113" s="375">
        <v>2</v>
      </c>
      <c r="P113" s="442"/>
      <c r="Q113" s="379"/>
      <c r="R113" s="380"/>
    </row>
    <row r="114" spans="1:18" ht="18" customHeight="1">
      <c r="A114" s="19">
        <f t="shared" si="2"/>
      </c>
      <c r="B114" s="15">
        <v>2</v>
      </c>
      <c r="C114" s="83" t="s">
        <v>111</v>
      </c>
      <c r="D114" s="374"/>
      <c r="E114" s="375"/>
      <c r="F114" s="49"/>
      <c r="G114" s="375">
        <v>2</v>
      </c>
      <c r="H114" s="443"/>
      <c r="I114" s="379"/>
      <c r="J114" s="380"/>
      <c r="K114" s="427"/>
      <c r="L114" s="374"/>
      <c r="M114" s="375"/>
      <c r="N114" s="49"/>
      <c r="O114" s="375">
        <v>2</v>
      </c>
      <c r="P114" s="443"/>
      <c r="Q114" s="379"/>
      <c r="R114" s="380"/>
    </row>
    <row r="115" spans="1:18" ht="18" customHeight="1">
      <c r="A115" s="19">
        <f t="shared" si="2"/>
      </c>
      <c r="B115" s="15">
        <v>2</v>
      </c>
      <c r="C115" s="83" t="s">
        <v>112</v>
      </c>
      <c r="D115" s="374"/>
      <c r="E115" s="375"/>
      <c r="F115" s="49"/>
      <c r="G115" s="375">
        <v>2</v>
      </c>
      <c r="H115" s="444"/>
      <c r="I115" s="379"/>
      <c r="J115" s="380"/>
      <c r="K115" s="427"/>
      <c r="L115" s="374"/>
      <c r="M115" s="375">
        <v>3</v>
      </c>
      <c r="N115" s="49"/>
      <c r="O115" s="375">
        <v>2</v>
      </c>
      <c r="P115" s="444">
        <v>5</v>
      </c>
      <c r="Q115" s="379"/>
      <c r="R115" s="380"/>
    </row>
    <row r="116" spans="1:18" ht="18" customHeight="1">
      <c r="A116" s="19">
        <f t="shared" si="2"/>
      </c>
      <c r="B116" s="15"/>
      <c r="C116" s="29" t="s">
        <v>113</v>
      </c>
      <c r="D116" s="438"/>
      <c r="E116" s="412"/>
      <c r="F116" s="345"/>
      <c r="G116" s="412">
        <v>2</v>
      </c>
      <c r="H116" s="445"/>
      <c r="I116" s="415"/>
      <c r="J116" s="439"/>
      <c r="K116" s="427"/>
      <c r="L116" s="438"/>
      <c r="M116" s="412">
        <v>2.8</v>
      </c>
      <c r="N116" s="345"/>
      <c r="O116" s="412">
        <v>2</v>
      </c>
      <c r="P116" s="445">
        <v>4.8</v>
      </c>
      <c r="Q116" s="415"/>
      <c r="R116" s="439"/>
    </row>
    <row r="117" spans="1:18" ht="18" customHeight="1">
      <c r="A117" s="19">
        <f t="shared" si="2"/>
      </c>
      <c r="B117" s="15"/>
      <c r="C117" s="114" t="s">
        <v>226</v>
      </c>
      <c r="D117" s="411"/>
      <c r="E117" s="375"/>
      <c r="F117" s="162"/>
      <c r="G117" s="375">
        <v>2</v>
      </c>
      <c r="H117" s="446"/>
      <c r="I117" s="379"/>
      <c r="J117" s="416"/>
      <c r="K117" s="417"/>
      <c r="L117" s="411"/>
      <c r="M117" s="375"/>
      <c r="N117" s="162"/>
      <c r="O117" s="375">
        <v>2</v>
      </c>
      <c r="P117" s="446"/>
      <c r="Q117" s="379"/>
      <c r="R117" s="416"/>
    </row>
    <row r="118" spans="1:18" ht="18" customHeight="1">
      <c r="A118" s="19">
        <f t="shared" si="2"/>
      </c>
      <c r="B118" s="15">
        <v>2</v>
      </c>
      <c r="C118" s="114" t="s">
        <v>115</v>
      </c>
      <c r="D118" s="411"/>
      <c r="E118" s="412"/>
      <c r="F118" s="162"/>
      <c r="G118" s="412">
        <v>2</v>
      </c>
      <c r="H118" s="414"/>
      <c r="I118" s="415"/>
      <c r="J118" s="416"/>
      <c r="K118" s="427"/>
      <c r="L118" s="411"/>
      <c r="M118" s="412">
        <v>2.4</v>
      </c>
      <c r="N118" s="162"/>
      <c r="O118" s="412">
        <v>2</v>
      </c>
      <c r="P118" s="414">
        <v>4.8</v>
      </c>
      <c r="Q118" s="415"/>
      <c r="R118" s="416"/>
    </row>
    <row r="119" spans="1:18" ht="18" customHeight="1" thickBot="1">
      <c r="A119" s="19">
        <f t="shared" si="2"/>
      </c>
      <c r="B119" s="15">
        <v>3</v>
      </c>
      <c r="C119" s="572" t="s">
        <v>116</v>
      </c>
      <c r="D119" s="576"/>
      <c r="E119" s="1197"/>
      <c r="F119" s="1198"/>
      <c r="G119" s="1197"/>
      <c r="H119" s="1199"/>
      <c r="I119" s="1200"/>
      <c r="J119" s="1201"/>
      <c r="K119" s="1202"/>
      <c r="L119" s="576"/>
      <c r="M119" s="1197"/>
      <c r="N119" s="1198"/>
      <c r="O119" s="1197"/>
      <c r="P119" s="1199"/>
      <c r="Q119" s="1200"/>
      <c r="R119" s="1201"/>
    </row>
    <row r="120" spans="1:18" ht="18" customHeight="1" thickTop="1">
      <c r="A120" s="19" t="str">
        <f t="shared" si="2"/>
        <v>+</v>
      </c>
      <c r="B120" s="15">
        <v>1</v>
      </c>
      <c r="C120" s="447" t="s">
        <v>227</v>
      </c>
      <c r="D120" s="395"/>
      <c r="E120" s="370">
        <v>1.53</v>
      </c>
      <c r="F120" s="368"/>
      <c r="G120" s="370">
        <v>1.55</v>
      </c>
      <c r="H120" s="371">
        <f>SUM(E120,G120)</f>
        <v>3.08</v>
      </c>
      <c r="I120" s="396"/>
      <c r="J120" s="373"/>
      <c r="K120" s="1193" t="s">
        <v>228</v>
      </c>
      <c r="L120" s="395"/>
      <c r="M120" s="370">
        <v>1.5</v>
      </c>
      <c r="N120" s="368">
        <v>425112</v>
      </c>
      <c r="O120" s="370">
        <v>1.55</v>
      </c>
      <c r="P120" s="371">
        <f>M120+O120</f>
        <v>3.05</v>
      </c>
      <c r="Q120" s="396"/>
      <c r="R120" s="373"/>
    </row>
    <row r="121" spans="1:18" ht="18" customHeight="1">
      <c r="A121" s="19" t="str">
        <f t="shared" si="2"/>
        <v>+</v>
      </c>
      <c r="B121" s="15">
        <v>1</v>
      </c>
      <c r="C121" s="83" t="s">
        <v>118</v>
      </c>
      <c r="D121" s="374"/>
      <c r="E121" s="375">
        <v>1</v>
      </c>
      <c r="F121" s="376"/>
      <c r="G121" s="375">
        <v>1</v>
      </c>
      <c r="H121" s="377">
        <v>2</v>
      </c>
      <c r="I121" s="379"/>
      <c r="J121" s="380"/>
      <c r="K121" s="427">
        <v>0.5</v>
      </c>
      <c r="L121" s="374"/>
      <c r="M121" s="375">
        <v>1.1</v>
      </c>
      <c r="N121" s="376"/>
      <c r="O121" s="375">
        <v>0.8</v>
      </c>
      <c r="P121" s="377">
        <f>M121+O121</f>
        <v>1.9000000000000001</v>
      </c>
      <c r="Q121" s="379"/>
      <c r="R121" s="380"/>
    </row>
    <row r="122" spans="1:22" ht="18" customHeight="1">
      <c r="A122" s="19">
        <f t="shared" si="2"/>
      </c>
      <c r="B122" s="15">
        <v>1</v>
      </c>
      <c r="C122" s="83" t="s">
        <v>229</v>
      </c>
      <c r="D122" s="374"/>
      <c r="E122" s="375"/>
      <c r="F122" s="376"/>
      <c r="G122" s="375">
        <v>1.6</v>
      </c>
      <c r="H122" s="377"/>
      <c r="I122" s="379"/>
      <c r="J122" s="380"/>
      <c r="K122" s="1193" t="s">
        <v>120</v>
      </c>
      <c r="L122" s="374">
        <v>428755</v>
      </c>
      <c r="M122" s="375">
        <v>1.56</v>
      </c>
      <c r="N122" s="376"/>
      <c r="O122" s="375">
        <v>1.6</v>
      </c>
      <c r="P122" s="377">
        <f>M122+O122</f>
        <v>3.16</v>
      </c>
      <c r="Q122" s="379"/>
      <c r="R122" s="380"/>
      <c r="S122" s="214"/>
      <c r="T122" s="214"/>
      <c r="U122" s="214"/>
      <c r="V122" s="214"/>
    </row>
    <row r="123" spans="1:18" ht="18" customHeight="1">
      <c r="A123" s="19">
        <f t="shared" si="2"/>
      </c>
      <c r="B123" s="15">
        <v>1</v>
      </c>
      <c r="C123" s="83" t="s">
        <v>230</v>
      </c>
      <c r="D123" s="374"/>
      <c r="E123" s="375">
        <v>1.25</v>
      </c>
      <c r="F123" s="374"/>
      <c r="G123" s="375"/>
      <c r="H123" s="377"/>
      <c r="I123" s="379"/>
      <c r="J123" s="380"/>
      <c r="K123" s="1193" t="s">
        <v>122</v>
      </c>
      <c r="L123" s="374"/>
      <c r="M123" s="375">
        <v>1.25</v>
      </c>
      <c r="N123" s="374"/>
      <c r="O123" s="375">
        <v>1.25</v>
      </c>
      <c r="P123" s="377">
        <v>2.5</v>
      </c>
      <c r="Q123" s="379"/>
      <c r="R123" s="380"/>
    </row>
    <row r="124" spans="1:18" ht="18" customHeight="1">
      <c r="A124" s="19">
        <f t="shared" si="2"/>
      </c>
      <c r="B124" s="15">
        <v>1</v>
      </c>
      <c r="C124" s="170" t="s">
        <v>706</v>
      </c>
      <c r="D124" s="376"/>
      <c r="E124" s="418">
        <v>2.437</v>
      </c>
      <c r="F124" s="376"/>
      <c r="G124" s="375"/>
      <c r="H124" s="377"/>
      <c r="I124" s="379"/>
      <c r="J124" s="380"/>
      <c r="K124" s="427"/>
      <c r="L124" s="376">
        <v>705405</v>
      </c>
      <c r="M124" s="375">
        <v>2.51</v>
      </c>
      <c r="N124" s="376"/>
      <c r="O124" s="375">
        <v>1.92</v>
      </c>
      <c r="P124" s="377">
        <v>4.43</v>
      </c>
      <c r="Q124" s="379"/>
      <c r="R124" s="380"/>
    </row>
    <row r="125" spans="1:18" ht="18" customHeight="1">
      <c r="A125" s="19" t="str">
        <f t="shared" si="2"/>
        <v>0</v>
      </c>
      <c r="B125" s="15"/>
      <c r="C125" s="170" t="s">
        <v>710</v>
      </c>
      <c r="D125" s="376"/>
      <c r="E125" s="418">
        <v>0.725</v>
      </c>
      <c r="F125" s="376"/>
      <c r="G125" s="418">
        <v>0.725</v>
      </c>
      <c r="H125" s="377">
        <v>1.45</v>
      </c>
      <c r="I125" s="379"/>
      <c r="J125" s="380"/>
      <c r="K125" s="427"/>
      <c r="L125" s="376"/>
      <c r="M125" s="375">
        <v>0.55</v>
      </c>
      <c r="N125" s="376"/>
      <c r="O125" s="375">
        <v>0.9</v>
      </c>
      <c r="P125" s="377">
        <f>M125+O125</f>
        <v>1.4500000000000002</v>
      </c>
      <c r="Q125" s="379"/>
      <c r="R125" s="380"/>
    </row>
    <row r="126" spans="1:18" ht="18" customHeight="1">
      <c r="A126" s="19" t="str">
        <f t="shared" si="2"/>
        <v>-</v>
      </c>
      <c r="B126" s="15">
        <v>1</v>
      </c>
      <c r="C126" s="109" t="s">
        <v>123</v>
      </c>
      <c r="D126" s="403"/>
      <c r="E126" s="402">
        <v>0.5</v>
      </c>
      <c r="F126" s="403"/>
      <c r="G126" s="402">
        <v>0.5</v>
      </c>
      <c r="H126" s="414">
        <v>1</v>
      </c>
      <c r="I126" s="405"/>
      <c r="J126" s="406"/>
      <c r="K126" s="427"/>
      <c r="L126" s="403">
        <v>138054</v>
      </c>
      <c r="M126" s="402">
        <v>0.5</v>
      </c>
      <c r="N126" s="403">
        <v>280827</v>
      </c>
      <c r="O126" s="402">
        <v>1</v>
      </c>
      <c r="P126" s="414">
        <f>M126+O126</f>
        <v>1.5</v>
      </c>
      <c r="Q126" s="405">
        <f>L126+N126</f>
        <v>418881</v>
      </c>
      <c r="R126" s="406">
        <f>L126/M126*12+Q126</f>
        <v>3732177</v>
      </c>
    </row>
    <row r="127" spans="1:18" ht="18" customHeight="1">
      <c r="A127" s="19">
        <f t="shared" si="2"/>
      </c>
      <c r="B127" s="15">
        <v>2</v>
      </c>
      <c r="C127" s="75" t="s">
        <v>124</v>
      </c>
      <c r="D127" s="395"/>
      <c r="E127" s="370"/>
      <c r="F127" s="368"/>
      <c r="G127" s="370">
        <v>1.5</v>
      </c>
      <c r="H127" s="421"/>
      <c r="I127" s="396"/>
      <c r="J127" s="373"/>
      <c r="K127" s="427"/>
      <c r="L127" s="395"/>
      <c r="M127" s="370"/>
      <c r="N127" s="368"/>
      <c r="O127" s="370"/>
      <c r="P127" s="421"/>
      <c r="Q127" s="396"/>
      <c r="R127" s="373"/>
    </row>
    <row r="128" spans="1:18" ht="18" customHeight="1">
      <c r="A128" s="19">
        <f t="shared" si="2"/>
      </c>
      <c r="B128" s="15">
        <v>2</v>
      </c>
      <c r="C128" s="83" t="s">
        <v>125</v>
      </c>
      <c r="D128" s="374"/>
      <c r="E128" s="375"/>
      <c r="F128" s="376"/>
      <c r="G128" s="375"/>
      <c r="H128" s="377"/>
      <c r="I128" s="379"/>
      <c r="J128" s="380"/>
      <c r="K128" s="427"/>
      <c r="L128" s="374"/>
      <c r="M128" s="375"/>
      <c r="N128" s="376"/>
      <c r="O128" s="375">
        <v>1.8</v>
      </c>
      <c r="P128" s="377"/>
      <c r="Q128" s="379"/>
      <c r="R128" s="380"/>
    </row>
    <row r="129" spans="1:18" ht="18" customHeight="1">
      <c r="A129" s="19">
        <f t="shared" si="2"/>
      </c>
      <c r="B129" s="15">
        <v>2</v>
      </c>
      <c r="C129" s="83" t="s">
        <v>126</v>
      </c>
      <c r="D129" s="374"/>
      <c r="E129" s="375"/>
      <c r="F129" s="376"/>
      <c r="G129" s="375"/>
      <c r="H129" s="377"/>
      <c r="I129" s="379"/>
      <c r="J129" s="380"/>
      <c r="K129" s="427"/>
      <c r="L129" s="374"/>
      <c r="M129" s="375"/>
      <c r="N129" s="376"/>
      <c r="O129" s="375"/>
      <c r="P129" s="377"/>
      <c r="Q129" s="379"/>
      <c r="R129" s="380"/>
    </row>
    <row r="130" spans="1:18" ht="18" customHeight="1">
      <c r="A130" s="19" t="str">
        <f t="shared" si="2"/>
        <v>0</v>
      </c>
      <c r="B130" s="15">
        <v>2</v>
      </c>
      <c r="C130" s="83" t="s">
        <v>127</v>
      </c>
      <c r="D130" s="374"/>
      <c r="E130" s="375">
        <v>2.25</v>
      </c>
      <c r="F130" s="376"/>
      <c r="G130" s="375">
        <v>2.25</v>
      </c>
      <c r="H130" s="377">
        <v>4.5</v>
      </c>
      <c r="I130" s="379"/>
      <c r="J130" s="380"/>
      <c r="K130" s="427"/>
      <c r="L130" s="374"/>
      <c r="M130" s="375">
        <v>2.25</v>
      </c>
      <c r="N130" s="376"/>
      <c r="O130" s="375">
        <v>2.25</v>
      </c>
      <c r="P130" s="377">
        <v>4.5</v>
      </c>
      <c r="Q130" s="379"/>
      <c r="R130" s="380"/>
    </row>
    <row r="131" spans="1:18" ht="18" customHeight="1">
      <c r="A131" s="19">
        <f t="shared" si="2"/>
      </c>
      <c r="B131" s="15"/>
      <c r="C131" s="83" t="s">
        <v>128</v>
      </c>
      <c r="D131" s="374"/>
      <c r="E131" s="375"/>
      <c r="F131" s="376"/>
      <c r="G131" s="375"/>
      <c r="H131" s="377"/>
      <c r="I131" s="379"/>
      <c r="J131" s="380"/>
      <c r="K131" s="427"/>
      <c r="L131" s="374"/>
      <c r="M131" s="375"/>
      <c r="N131" s="376"/>
      <c r="O131" s="375"/>
      <c r="P131" s="377"/>
      <c r="Q131" s="379"/>
      <c r="R131" s="380"/>
    </row>
    <row r="132" spans="1:18" ht="18" customHeight="1">
      <c r="A132" s="19">
        <f t="shared" si="2"/>
      </c>
      <c r="B132" s="15">
        <v>2</v>
      </c>
      <c r="C132" s="83" t="s">
        <v>129</v>
      </c>
      <c r="D132" s="374"/>
      <c r="E132" s="375"/>
      <c r="F132" s="376"/>
      <c r="G132" s="375">
        <v>2.1</v>
      </c>
      <c r="H132" s="377"/>
      <c r="I132" s="379"/>
      <c r="J132" s="380"/>
      <c r="K132" s="427"/>
      <c r="L132" s="374"/>
      <c r="M132" s="375">
        <v>2.4</v>
      </c>
      <c r="N132" s="376"/>
      <c r="O132" s="375">
        <v>2.1</v>
      </c>
      <c r="P132" s="377">
        <f>M132+O132</f>
        <v>4.5</v>
      </c>
      <c r="Q132" s="379"/>
      <c r="R132" s="380"/>
    </row>
    <row r="133" spans="1:18" ht="18" customHeight="1">
      <c r="A133" s="19">
        <f t="shared" si="2"/>
      </c>
      <c r="B133" s="15"/>
      <c r="C133" s="83" t="s">
        <v>130</v>
      </c>
      <c r="D133" s="374"/>
      <c r="E133" s="375"/>
      <c r="F133" s="376"/>
      <c r="G133" s="375"/>
      <c r="H133" s="377"/>
      <c r="I133" s="379"/>
      <c r="J133" s="380"/>
      <c r="K133" s="427"/>
      <c r="L133" s="374"/>
      <c r="M133" s="375">
        <v>3</v>
      </c>
      <c r="N133" s="376"/>
      <c r="O133" s="375">
        <v>1.8</v>
      </c>
      <c r="P133" s="377">
        <v>4.8</v>
      </c>
      <c r="Q133" s="379"/>
      <c r="R133" s="380"/>
    </row>
    <row r="134" spans="1:18" ht="18" customHeight="1">
      <c r="A134" s="19">
        <f t="shared" si="2"/>
      </c>
      <c r="B134" s="15">
        <v>2</v>
      </c>
      <c r="C134" s="83" t="s">
        <v>131</v>
      </c>
      <c r="D134" s="374"/>
      <c r="E134" s="375"/>
      <c r="F134" s="376"/>
      <c r="G134" s="375"/>
      <c r="H134" s="377"/>
      <c r="I134" s="379"/>
      <c r="J134" s="380"/>
      <c r="K134" s="427"/>
      <c r="L134" s="374"/>
      <c r="M134" s="375"/>
      <c r="N134" s="376"/>
      <c r="O134" s="375">
        <v>2.1</v>
      </c>
      <c r="P134" s="377"/>
      <c r="Q134" s="379"/>
      <c r="R134" s="380"/>
    </row>
    <row r="135" spans="1:18" ht="18" customHeight="1">
      <c r="A135" s="19">
        <f>IF(H135="","",IF(H135=P135,"0",IF(H135&gt;P135,"+","-")))</f>
      </c>
      <c r="B135" s="15">
        <v>2</v>
      </c>
      <c r="C135" s="83" t="s">
        <v>132</v>
      </c>
      <c r="D135" s="374"/>
      <c r="E135" s="375"/>
      <c r="F135" s="376"/>
      <c r="G135" s="375">
        <v>1.55</v>
      </c>
      <c r="H135" s="377"/>
      <c r="I135" s="379"/>
      <c r="J135" s="380"/>
      <c r="K135" s="427"/>
      <c r="L135" s="374"/>
      <c r="M135" s="375">
        <v>2</v>
      </c>
      <c r="N135" s="376"/>
      <c r="O135" s="375"/>
      <c r="P135" s="377"/>
      <c r="Q135" s="379"/>
      <c r="R135" s="380"/>
    </row>
    <row r="136" spans="1:18" ht="18" customHeight="1">
      <c r="A136" s="19">
        <f>IF(H136="","",IF(H136=P136,"0",IF(H136&gt;P136,"+","-")))</f>
      </c>
      <c r="B136" s="15">
        <v>2</v>
      </c>
      <c r="C136" s="109" t="s">
        <v>133</v>
      </c>
      <c r="D136" s="401"/>
      <c r="E136" s="402"/>
      <c r="F136" s="403"/>
      <c r="G136" s="402"/>
      <c r="H136" s="404"/>
      <c r="I136" s="405"/>
      <c r="J136" s="406"/>
      <c r="K136" s="427"/>
      <c r="L136" s="401"/>
      <c r="M136" s="402"/>
      <c r="N136" s="403"/>
      <c r="O136" s="402"/>
      <c r="P136" s="404"/>
      <c r="Q136" s="405"/>
      <c r="R136" s="406"/>
    </row>
    <row r="137" spans="1:18" ht="18" customHeight="1">
      <c r="A137" s="19">
        <f>IF(H137="","",IF(H137=P137,"0",IF(H137&gt;P137,"+","-")))</f>
      </c>
      <c r="B137" s="15">
        <v>1</v>
      </c>
      <c r="C137" s="46" t="s">
        <v>453</v>
      </c>
      <c r="D137" s="407"/>
      <c r="E137" s="369"/>
      <c r="F137" s="408"/>
      <c r="G137" s="369">
        <v>1.5</v>
      </c>
      <c r="H137" s="421"/>
      <c r="I137" s="409"/>
      <c r="J137" s="410"/>
      <c r="K137" s="427"/>
      <c r="L137" s="407"/>
      <c r="M137" s="369">
        <v>1.5</v>
      </c>
      <c r="N137" s="408"/>
      <c r="O137" s="369"/>
      <c r="P137" s="421"/>
      <c r="Q137" s="409"/>
      <c r="R137" s="410"/>
    </row>
    <row r="138" spans="1:18" ht="18" customHeight="1">
      <c r="A138" s="19">
        <f>IF(H138="","",IF(H138=P138,"0",IF(H138&gt;P138,"+","-")))</f>
      </c>
      <c r="B138" s="15">
        <v>3</v>
      </c>
      <c r="C138" s="83" t="s">
        <v>134</v>
      </c>
      <c r="D138" s="374"/>
      <c r="E138" s="375"/>
      <c r="F138" s="376"/>
      <c r="G138" s="375"/>
      <c r="H138" s="377"/>
      <c r="I138" s="379"/>
      <c r="J138" s="380"/>
      <c r="K138" s="427"/>
      <c r="L138" s="374"/>
      <c r="M138" s="375">
        <v>0</v>
      </c>
      <c r="N138" s="376"/>
      <c r="O138" s="375"/>
      <c r="P138" s="377"/>
      <c r="Q138" s="379"/>
      <c r="R138" s="380"/>
    </row>
    <row r="139" spans="1:18" ht="18" customHeight="1">
      <c r="A139" s="19" t="str">
        <f>IF(H139="","",IF(H139=P139,"0",IF(H139&gt;P139,"+","-")))</f>
        <v>+</v>
      </c>
      <c r="B139" s="15">
        <v>3</v>
      </c>
      <c r="C139" s="83" t="s">
        <v>135</v>
      </c>
      <c r="D139" s="374"/>
      <c r="E139" s="402">
        <v>1.3</v>
      </c>
      <c r="F139" s="376"/>
      <c r="G139" s="402">
        <v>0.7</v>
      </c>
      <c r="H139" s="377">
        <v>2</v>
      </c>
      <c r="I139" s="379"/>
      <c r="J139" s="380"/>
      <c r="K139" s="427"/>
      <c r="L139" s="374"/>
      <c r="M139" s="402">
        <v>1.1</v>
      </c>
      <c r="N139" s="376"/>
      <c r="O139" s="402">
        <v>0.7</v>
      </c>
      <c r="P139" s="377">
        <v>1.8</v>
      </c>
      <c r="Q139" s="379"/>
      <c r="R139" s="380"/>
    </row>
    <row r="140" spans="1:18" ht="18" customHeight="1">
      <c r="A140" s="15"/>
      <c r="B140" s="15"/>
      <c r="C140" s="226"/>
      <c r="D140" s="230"/>
      <c r="E140" s="228"/>
      <c r="F140" s="227"/>
      <c r="G140" s="228"/>
      <c r="H140" s="228"/>
      <c r="I140" s="230"/>
      <c r="J140" s="228"/>
      <c r="K140" s="427"/>
      <c r="L140" s="227"/>
      <c r="M140" s="228"/>
      <c r="N140" s="227"/>
      <c r="O140" s="228"/>
      <c r="P140" s="228"/>
      <c r="Q140" s="230"/>
      <c r="R140" s="230"/>
    </row>
    <row r="141" spans="1:18" ht="18" customHeight="1">
      <c r="A141" s="15"/>
      <c r="B141" s="15"/>
      <c r="C141" s="233" t="s">
        <v>136</v>
      </c>
      <c r="D141" s="237"/>
      <c r="E141" s="235"/>
      <c r="F141" s="234"/>
      <c r="G141" s="235"/>
      <c r="H141" s="235"/>
      <c r="I141" s="237"/>
      <c r="J141" s="235"/>
      <c r="K141" s="427"/>
      <c r="L141" s="234"/>
      <c r="M141" s="235"/>
      <c r="N141" s="234"/>
      <c r="O141" s="235"/>
      <c r="P141" s="235"/>
      <c r="Q141" s="237"/>
      <c r="R141" s="448"/>
    </row>
    <row r="142" spans="1:18" ht="18" customHeight="1">
      <c r="A142" s="15"/>
      <c r="B142" s="15"/>
      <c r="C142" s="449" t="s">
        <v>137</v>
      </c>
      <c r="D142" s="450">
        <f>IF(COUNTA(D6:D6)=0,"",SUM(D6:D6)/COUNTA(D6:D6))</f>
      </c>
      <c r="E142" s="260">
        <f>IF(COUNTA(E6:E6)=0,"",SUM(E6:E6)/COUNTA(E6:E6))</f>
        <v>1.4</v>
      </c>
      <c r="F142" s="451">
        <f>IF(COUNTA(F6:F6)=0,"",SUM(F6:F6)/COUNTA(F6:F6))</f>
      </c>
      <c r="G142" s="260">
        <f>IF(COUNTA(G6:G6)=0,"",SUM(G6:G6)/COUNTA(G6:G6))</f>
        <v>1.6</v>
      </c>
      <c r="H142" s="260">
        <f>E142+G142</f>
        <v>3</v>
      </c>
      <c r="I142" s="450">
        <f>IF(COUNTA(I6:I6)=0,"",SUM(I6:I6)/COUNTA(I6:I6))</f>
      </c>
      <c r="J142" s="260">
        <f>IF(COUNTA(J6:J6)=0,"",SUM(J6:J6)/COUNTA(J6:J6))</f>
      </c>
      <c r="K142" s="427"/>
      <c r="L142" s="451">
        <f>IF(COUNTA(L6:L6)=0,"",SUM(L6:L6)/COUNTA(L6:L6))</f>
      </c>
      <c r="M142" s="260">
        <f>IF(COUNTA(M6:M6)=0,"",SUM(M6:M6)/COUNTA(M6:M6))</f>
        <v>1.35</v>
      </c>
      <c r="N142" s="451">
        <f>IF(COUNTA(N6:N6)=0,"",SUM(N6:N6)/COUNTA(N6:N6))</f>
      </c>
      <c r="O142" s="260">
        <f>IF(COUNTA(O6:O6)=0,"",SUM(O6:O6)/COUNTA(O6:O6))</f>
        <v>1.6</v>
      </c>
      <c r="P142" s="260">
        <f>M142+O142</f>
        <v>2.95</v>
      </c>
      <c r="Q142" s="450">
        <f>IF(COUNTA(Q6:Q6)=0,"",SUM(Q6:Q6)/COUNTA(Q6:Q6))</f>
      </c>
      <c r="R142" s="450">
        <f>IF(COUNTA(R6:R6)=0,"",SUM(R6:R6)/COUNTA(R6:R6))</f>
      </c>
    </row>
    <row r="143" spans="1:18" ht="18" customHeight="1">
      <c r="A143" s="15"/>
      <c r="B143" s="15"/>
      <c r="C143" s="246" t="s">
        <v>138</v>
      </c>
      <c r="D143" s="266">
        <f>IF(COUNTA(D7:D9)=0,"",SUM(D7:D9)/COUNTA(D7:D9))</f>
      </c>
      <c r="E143" s="249">
        <f>IF(COUNTA(E7:E9)=0,"",SUM(E7:E9)/COUNTA(E7:E9))</f>
      </c>
      <c r="F143" s="266">
        <f>IF(COUNTA(F7:F9)=0,"",SUM(F7:F9)/COUNTA(F7:F9))</f>
      </c>
      <c r="G143" s="249">
        <f>IF(COUNTA(G7:G9)=0,"",SUM(G7:G9)/COUNTA(G7:G9))</f>
        <v>1.5</v>
      </c>
      <c r="H143" s="249" t="e">
        <f>E143+G143</f>
        <v>#VALUE!</v>
      </c>
      <c r="I143" s="247">
        <f>IF(COUNTA(I7:I9)=0,"",SUM(I7:I9)/COUNTA(I7:I9))</f>
      </c>
      <c r="J143" s="273">
        <f>IF(COUNTA(J7:J9)=0,"",SUM(J7:J9)/COUNTA(J7:J9))</f>
      </c>
      <c r="K143" s="417"/>
      <c r="L143" s="266">
        <f>IF(COUNTA(L7:L9)=0,"",SUM(L7:L9)/COUNTA(L7:L9))</f>
        <v>492612</v>
      </c>
      <c r="M143" s="249">
        <f>IF(COUNTA(M7:M9)=0,"",SUM(M7:M9)/COUNTA(M7:M9))</f>
        <v>2.376666666666667</v>
      </c>
      <c r="N143" s="247">
        <f>IF(COUNTA(N7:N9)=0,"",SUM(N7:N9)/COUNTA(N7:N9))</f>
      </c>
      <c r="O143" s="249">
        <f>IF(COUNTA(O7:O9)=0,"",SUM(O7:O9)/COUNTA(O7:O9))</f>
        <v>1.5</v>
      </c>
      <c r="P143" s="249">
        <f>M143+O143</f>
        <v>3.876666666666667</v>
      </c>
      <c r="Q143" s="247">
        <f>IF(COUNTA(Q7:Q9)=0,"",SUM(Q7:Q9)/COUNTA(Q7:Q9))</f>
      </c>
      <c r="R143" s="273">
        <f>IF(COUNTA(R7:R9)=0,"",SUM(R7:R9)/COUNTA(R7:R9))</f>
      </c>
    </row>
    <row r="144" spans="1:18" ht="18" customHeight="1">
      <c r="A144" s="15"/>
      <c r="B144" s="15"/>
      <c r="C144" s="251" t="s">
        <v>139</v>
      </c>
      <c r="D144" s="252"/>
      <c r="E144" s="253"/>
      <c r="F144" s="252"/>
      <c r="G144" s="253"/>
      <c r="H144" s="253"/>
      <c r="I144" s="255"/>
      <c r="J144" s="253"/>
      <c r="K144" s="427"/>
      <c r="L144" s="252"/>
      <c r="M144" s="253"/>
      <c r="N144" s="252"/>
      <c r="O144" s="253"/>
      <c r="P144" s="253"/>
      <c r="Q144" s="255"/>
      <c r="R144" s="1195"/>
    </row>
    <row r="145" spans="1:18" ht="18" customHeight="1">
      <c r="A145" s="258"/>
      <c r="B145" s="15"/>
      <c r="C145" s="240" t="s">
        <v>137</v>
      </c>
      <c r="D145" s="241">
        <f>IF(COUNTA(D10:D19)=0,"",SUM(D10:D19)/COUNTA(D10:D19))</f>
        <v>326577.5</v>
      </c>
      <c r="E145" s="259">
        <f>IF(COUNTA(E10:E19)=0,"",SUM(E10:E19)/COUNTA(E10:E19))</f>
        <v>1.03</v>
      </c>
      <c r="F145" s="241">
        <f>IF(COUNTA(F10:F19)=0,"",SUM(F10:F19)/COUNTA(F10:F19))</f>
        <v>0</v>
      </c>
      <c r="G145" s="259">
        <f>IF(COUNTA(G10:G19)=0,"",SUM(G10:G19)/COUNTA(G10:G19))</f>
        <v>0.5771428571428572</v>
      </c>
      <c r="H145" s="259">
        <f>E145+G145</f>
        <v>1.6071428571428572</v>
      </c>
      <c r="I145" s="243">
        <f>IF(COUNTA(I10:I19)=0,"",SUM(I10:I19)/COUNTA(I10:I19))</f>
      </c>
      <c r="J145" s="244">
        <f>IF(COUNTA(J10:J19)=0,"",SUM(J10:J19)/COUNTA(J10:J19))</f>
      </c>
      <c r="K145" s="427"/>
      <c r="L145" s="262">
        <f>IF(COUNTA(L10:L19)=0,"",SUM(L10:L19)/COUNTA(L10:L19))</f>
        <v>186835.33333333334</v>
      </c>
      <c r="M145" s="259">
        <f>IF(COUNTA(M10:M19)=0,"",SUM(M10:M19)/COUNTA(M10:M19))</f>
        <v>1.0455555555555556</v>
      </c>
      <c r="N145" s="262">
        <f>IF(COUNTA(N10:N19)=0,"",SUM(N10:N19)/COUNTA(N10:N19))</f>
        <v>159505.33333333334</v>
      </c>
      <c r="O145" s="259">
        <f>IF(COUNTA(O10:O19)=0,"",SUM(O10:O19)/COUNTA(O10:O19))</f>
        <v>0.7949999999999999</v>
      </c>
      <c r="P145" s="242">
        <f>M145+O145</f>
        <v>1.8405555555555555</v>
      </c>
      <c r="Q145" s="266">
        <f>IF(COUNTA(Q10:Q19)=0,"",SUM(Q10:Q19)/COUNTA(Q10:Q19))</f>
        <v>346340.6666666667</v>
      </c>
      <c r="R145" s="244">
        <f>IF(COUNTA(R10:R19)=0,"",SUM(R10:R19)/COUNTA(R10:R19))</f>
        <v>3687547</v>
      </c>
    </row>
    <row r="146" spans="1:18" ht="18" customHeight="1">
      <c r="A146" s="258"/>
      <c r="B146" s="15"/>
      <c r="C146" s="261" t="s">
        <v>138</v>
      </c>
      <c r="D146" s="262">
        <f>IF(COUNTA(D20:D28)=0,"",SUM(D20:D28)/COUNTA(D20:D28))</f>
      </c>
      <c r="E146" s="263">
        <f>IF(COUNTA(E20:E28)=0,"",SUM(E20:E28)/COUNTA(E20:E28))</f>
        <v>2.2</v>
      </c>
      <c r="F146" s="262">
        <f>IF(COUNTA(F20:F28)=0,"",SUM(F20:F28)/COUNTA(F20:F28))</f>
      </c>
      <c r="G146" s="263">
        <f>IF(COUNTA(G20:G28)=0,"",SUM(G20:G28)/COUNTA(G20:G28))</f>
        <v>1.6871428571428573</v>
      </c>
      <c r="H146" s="264">
        <f>E146+G146</f>
        <v>3.8871428571428575</v>
      </c>
      <c r="I146" s="262">
        <f>IF(COUNTA(I20:I28)=0,"",SUM(I20:I28)/COUNTA(I20:I28))</f>
      </c>
      <c r="J146" s="264">
        <f>IF(COUNTA(J20:J28)=0,"",SUM(J20:J28)/COUNTA(J20:J28))</f>
      </c>
      <c r="K146" s="427"/>
      <c r="L146" s="262">
        <f>IF(COUNTA(L20:L28)=0,"",SUM(L20:L28)/COUNTA(L20:L28))</f>
      </c>
      <c r="M146" s="263">
        <f>IF(COUNTA(M20:M28)=0,"",SUM(M20:M28)/COUNTA(M20:M28))</f>
        <v>1.9000000000000001</v>
      </c>
      <c r="N146" s="262">
        <f>IF(COUNTA(N20:N28)=0,"",SUM(N20:N28)/COUNTA(N20:N28))</f>
      </c>
      <c r="O146" s="263">
        <f>IF(COUNTA(O20:O28)=0,"",SUM(O20:O28)/COUNTA(O20:O28))</f>
        <v>1.6844444444444444</v>
      </c>
      <c r="P146" s="264">
        <f>M146+O146</f>
        <v>3.5844444444444443</v>
      </c>
      <c r="Q146" s="262">
        <f>IF(COUNTA(Q20:Q28)=0,"",SUM(Q20:Q28)/COUNTA(Q20:Q28))</f>
      </c>
      <c r="R146" s="272">
        <f>IF(COUNTA(R20:R28)=0,"",SUM(R20:R28)/COUNTA(R20:R28))</f>
      </c>
    </row>
    <row r="147" spans="1:18" ht="18" customHeight="1">
      <c r="A147" s="15"/>
      <c r="B147" s="15"/>
      <c r="C147" s="246" t="s">
        <v>140</v>
      </c>
      <c r="D147" s="266">
        <f>IF(COUNTA(D29:D31)=0,"",SUM(D29:D31)/COUNTA(D29:D31))</f>
      </c>
      <c r="E147" s="248">
        <f>IF(COUNTA(E29:E31)=0,"",SUM(E29:E31)/COUNTA(E29:E31))</f>
      </c>
      <c r="F147" s="266">
        <f>IF(COUNTA(F29:F31)=0,"",SUM(F29:F31)/COUNTA(F29:F31))</f>
      </c>
      <c r="G147" s="248">
        <f>IF(COUNTA(G29:G31)=0,"",SUM(G29:G31)/COUNTA(G29:G31))</f>
        <v>1.1</v>
      </c>
      <c r="H147" s="249" t="e">
        <f>E147+G147</f>
        <v>#VALUE!</v>
      </c>
      <c r="I147" s="266">
        <f>IF(COUNTA(I29:I31)=0,"",SUM(I29:I31)/COUNTA(I29:I31))</f>
      </c>
      <c r="J147" s="249">
        <f>IF(COUNTA(J29:J31)=0,"",SUM(J29:J31)/COUNTA(J29:J31))</f>
      </c>
      <c r="K147" s="427"/>
      <c r="L147" s="266">
        <f>IF(COUNTA(L29:L31)=0,"",SUM(L29:L31)/COUNTA(L29:L31))</f>
      </c>
      <c r="M147" s="248">
        <f>IF(COUNTA(M29:M31)=0,"",SUM(M29:M31)/COUNTA(M29:M31))</f>
        <v>1</v>
      </c>
      <c r="N147" s="266">
        <f>IF(COUNTA(N29:N31)=0,"",SUM(N29:N31)/COUNTA(N29:N31))</f>
      </c>
      <c r="O147" s="248">
        <f>IF(COUNTA(O29:O31)=0,"",SUM(O29:O31)/COUNTA(O29:O31))</f>
        <v>0.8666666666666667</v>
      </c>
      <c r="P147" s="249">
        <f>M147+O147</f>
        <v>1.8666666666666667</v>
      </c>
      <c r="Q147" s="266">
        <f>IF(COUNTA(Q29:Q31)=0,"",SUM(Q29:Q31)/COUNTA(Q29:Q31))</f>
      </c>
      <c r="R147" s="273">
        <f>IF(COUNTA(R29:R31)=0,"",SUM(R29:R31)/COUNTA(R29:R31))</f>
      </c>
    </row>
    <row r="148" spans="1:18" ht="18" customHeight="1">
      <c r="A148" s="15"/>
      <c r="B148" s="15"/>
      <c r="C148" s="233" t="s">
        <v>141</v>
      </c>
      <c r="D148" s="234"/>
      <c r="E148" s="235"/>
      <c r="F148" s="234"/>
      <c r="G148" s="235"/>
      <c r="H148" s="235"/>
      <c r="I148" s="237"/>
      <c r="J148" s="235"/>
      <c r="K148" s="427"/>
      <c r="L148" s="234"/>
      <c r="M148" s="235"/>
      <c r="N148" s="234"/>
      <c r="O148" s="235"/>
      <c r="P148" s="235"/>
      <c r="Q148" s="237"/>
      <c r="R148" s="448"/>
    </row>
    <row r="149" spans="1:18" ht="18" customHeight="1">
      <c r="A149" s="15"/>
      <c r="B149" s="15"/>
      <c r="C149" s="240" t="s">
        <v>137</v>
      </c>
      <c r="D149" s="241">
        <f>IF(COUNTA(D32:D40)=0,"",SUM(D32:D40)/COUNTA(D32:D40))</f>
      </c>
      <c r="E149" s="259">
        <f>IF(COUNTA(E32:E40)=0,"",SUM(E32:E40)/COUNTA(E32:E40))</f>
        <v>1.5437500000000002</v>
      </c>
      <c r="F149" s="241">
        <f>IF(COUNTA(F32:F40)=0,"",SUM(F32:F40)/COUNTA(F32:F40))</f>
      </c>
      <c r="G149" s="259">
        <f>IF(COUNTA(G32:G40)=0,"",SUM(G32:G40)/COUNTA(G32:G40))</f>
        <v>1.6</v>
      </c>
      <c r="H149" s="242">
        <f>E149+G149</f>
        <v>3.1437500000000003</v>
      </c>
      <c r="I149" s="241">
        <f>IF(COUNTA(I32:I40)=0,"",SUM(I32:I40)/COUNTA(I32:I40))</f>
      </c>
      <c r="J149" s="242">
        <f>IF(COUNTA(J32:J40)=0,"",SUM(J32:J40)/COUNTA(J32:J40))</f>
      </c>
      <c r="K149" s="427"/>
      <c r="L149" s="241">
        <f>IF(COUNTA(L32:L40)=0,"",SUM(L32:L40)/COUNTA(L32:L40))</f>
        <v>518753.5</v>
      </c>
      <c r="M149" s="259">
        <f>IF(COUNTA(M32:M40)=0,"",SUM(M32:M40)/COUNTA(M32:M40))</f>
        <v>1.6687500000000002</v>
      </c>
      <c r="N149" s="241">
        <f>IF(COUNTA(N32:N40)=0,"",SUM(N32:N40)/COUNTA(N32:N40))</f>
        <v>515627</v>
      </c>
      <c r="O149" s="259">
        <f>IF(COUNTA(O32:O40)=0,"",SUM(O32:O40)/COUNTA(O32:O40))</f>
        <v>1.6055555555555556</v>
      </c>
      <c r="P149" s="242">
        <f>M149+O149</f>
        <v>3.274305555555556</v>
      </c>
      <c r="Q149" s="241">
        <f>IF(COUNTA(Q32:Q40)=0,"",SUM(Q32:Q40)/COUNTA(Q32:Q40))</f>
      </c>
      <c r="R149" s="244">
        <f>IF(COUNTA(R32:R40)=0,"",SUM(R32:R40)/COUNTA(R32:R40))</f>
      </c>
    </row>
    <row r="150" spans="1:18" ht="18" customHeight="1">
      <c r="A150" s="15"/>
      <c r="B150" s="15"/>
      <c r="C150" s="261" t="s">
        <v>138</v>
      </c>
      <c r="D150" s="262">
        <f>IF(COUNTA(D41:D51)=0,"",SUM(D41:D51)/COUNTA(D41:D51))</f>
      </c>
      <c r="E150" s="263">
        <f>IF(COUNTA(E41:E51)=0,"",SUM(E41:E51)/COUNTA(E41:E51))</f>
        <v>1.39</v>
      </c>
      <c r="F150" s="262">
        <f>IF(COUNTA(F41:F51)=0,"",SUM(F41:F51)/COUNTA(F41:F51))</f>
        <v>521057</v>
      </c>
      <c r="G150" s="263">
        <f>IF(COUNTA(G41:G51)=0,"",SUM(G41:G51)/COUNTA(G41:G51))</f>
        <v>1.53</v>
      </c>
      <c r="H150" s="264">
        <f>E150+G150</f>
        <v>2.92</v>
      </c>
      <c r="I150" s="262">
        <f>IF(COUNTA(I41:I51)=0,"",SUM(I41:I51)/COUNTA(I41:I51))</f>
      </c>
      <c r="J150" s="272">
        <f>IF(COUNTA(J41:J51)=0,"",SUM(J41:J51)/COUNTA(J41:J51))</f>
      </c>
      <c r="K150" s="427"/>
      <c r="L150" s="262">
        <f>IF(COUNTA(L41:L51)=0,"",SUM(L41:L51)/COUNTA(L41:L51))</f>
        <v>363591</v>
      </c>
      <c r="M150" s="263">
        <f>IF(COUNTA(M41:M51)=0,"",SUM(M41:M51)/COUNTA(M41:M51))</f>
        <v>1.3850000000000002</v>
      </c>
      <c r="N150" s="262">
        <f>IF(COUNTA(N41:N51)=0,"",SUM(N41:N51)/COUNTA(N41:N51))</f>
      </c>
      <c r="O150" s="263">
        <f>IF(COUNTA(O41:O51)=0,"",SUM(O41:O51)/COUNTA(O41:O51))</f>
        <v>1.4714285714285715</v>
      </c>
      <c r="P150" s="264">
        <f>M150+O150</f>
        <v>2.8564285714285718</v>
      </c>
      <c r="Q150" s="262">
        <f>IF(COUNTA(Q41:Q51)=0,"",SUM(Q41:Q51)/COUNTA(Q41:Q51))</f>
      </c>
      <c r="R150" s="272">
        <f>IF(COUNTA(R41:R51)=0,"",SUM(R41:R51)/COUNTA(R41:R51))</f>
      </c>
    </row>
    <row r="151" spans="1:18" ht="18" customHeight="1">
      <c r="A151" s="15"/>
      <c r="B151" s="15"/>
      <c r="C151" s="246" t="s">
        <v>140</v>
      </c>
      <c r="D151" s="266">
        <f>IF(COUNTA(D52:D58)=0,"",SUM(D52:D58)/COUNTA(D52:D58))</f>
        <v>709610</v>
      </c>
      <c r="E151" s="248">
        <f>IF(COUNTA(E52:E58)=0,"",SUM(E52:E58)/COUNTA(E52:E58))</f>
        <v>1.758333333333333</v>
      </c>
      <c r="F151" s="266">
        <f>IF(COUNTA(F52:F58)=0,"",SUM(F52:F58)/COUNTA(F52:F58))</f>
        <v>746958</v>
      </c>
      <c r="G151" s="248">
        <f>IF(COUNTA(G52:G58)=0,"",SUM(G52:G58)/COUNTA(G52:G58))</f>
        <v>1.4214285714285713</v>
      </c>
      <c r="H151" s="249">
        <f>E151+G151</f>
        <v>3.1797619047619046</v>
      </c>
      <c r="I151" s="266">
        <f>IF(COUNTA(I52:I58)=0,"",SUM(I52:I58)/COUNTA(I52:I58))</f>
        <v>1456568</v>
      </c>
      <c r="J151" s="273">
        <f>IF(COUNTA(J52:J58)=0,"",SUM(J52:J58)/COUNTA(J52:J58))</f>
        <v>5938315.368421053</v>
      </c>
      <c r="K151" s="427"/>
      <c r="L151" s="266">
        <f>IF(COUNTA(L52:L58)=0,"",SUM(L52:L58)/COUNTA(L52:L58))</f>
        <v>352303.5</v>
      </c>
      <c r="M151" s="248">
        <f>IF(COUNTA(M52:M58)=0,"",SUM(M52:M58)/COUNTA(M52:M58))</f>
        <v>1.507142857142857</v>
      </c>
      <c r="N151" s="266">
        <f>IF(COUNTA(N52:N58)=0,"",SUM(N52:N58)/COUNTA(N52:N58))</f>
        <v>370846</v>
      </c>
      <c r="O151" s="248">
        <f>IF(COUNTA(O52:O58)=0,"",SUM(O52:O58)/COUNTA(O52:O58))</f>
        <v>1.4214285714285713</v>
      </c>
      <c r="P151" s="249">
        <f>M151+O151</f>
        <v>2.928571428571428</v>
      </c>
      <c r="Q151" s="266">
        <f>IF(COUNTA(Q52:Q58)=0,"",SUM(Q52:Q58)/COUNTA(Q52:Q58))</f>
        <v>723149.5</v>
      </c>
      <c r="R151" s="273">
        <f>IF(COUNTA(R52:R58)=0,"",SUM(R52:R58)/COUNTA(R52:R58))</f>
        <v>5896448.47368421</v>
      </c>
    </row>
    <row r="152" spans="1:18" ht="18" customHeight="1">
      <c r="A152" s="15"/>
      <c r="B152" s="15"/>
      <c r="C152" s="233" t="s">
        <v>142</v>
      </c>
      <c r="D152" s="234"/>
      <c r="E152" s="235"/>
      <c r="F152" s="234"/>
      <c r="G152" s="235"/>
      <c r="H152" s="235"/>
      <c r="I152" s="237"/>
      <c r="J152" s="235"/>
      <c r="K152" s="427"/>
      <c r="L152" s="234"/>
      <c r="M152" s="235"/>
      <c r="N152" s="234"/>
      <c r="O152" s="235"/>
      <c r="P152" s="235"/>
      <c r="Q152" s="237"/>
      <c r="R152" s="448"/>
    </row>
    <row r="153" spans="1:18" ht="18" customHeight="1">
      <c r="A153" s="15"/>
      <c r="B153" s="15"/>
      <c r="C153" s="240" t="s">
        <v>137</v>
      </c>
      <c r="D153" s="244">
        <f>IF(COUNTA(D59:D64)=0,"",SUM(D59:D64)/COUNTA(D59:D64))</f>
      </c>
      <c r="E153" s="242">
        <f>IF(COUNTA(E59:E64)=0,"",SUM(E59:E64)/COUNTA(E59:E64))</f>
        <v>1.2216666666666667</v>
      </c>
      <c r="F153" s="244">
        <f>IF(COUNTA(F59:F64)=0,"",SUM(F59:F64)/COUNTA(F59:F64))</f>
      </c>
      <c r="G153" s="242">
        <f>IF(COUNTA(G59:G64)=0,"",SUM(G59:G64)/COUNTA(G59:G64))</f>
        <v>1.1199999999999999</v>
      </c>
      <c r="H153" s="242">
        <f>E153+G153</f>
        <v>2.341666666666667</v>
      </c>
      <c r="I153" s="244">
        <f>IF(COUNTA(I59:I64)=0,"",SUM(I59:I64)/COUNTA(I59:I64))</f>
      </c>
      <c r="J153" s="242">
        <f>IF(COUNTA(J59:J64)=0,"",SUM(J59:J64)/COUNTA(J59:J64))</f>
      </c>
      <c r="K153" s="427"/>
      <c r="L153" s="244">
        <f>IF(COUNTA(L59:L64)=0,"",SUM(L59:L64)/COUNTA(L59:L64))</f>
      </c>
      <c r="M153" s="242">
        <f>IF(COUNTA(M59:M64)=0,"",SUM(M59:M64)/COUNTA(M59:M64))</f>
        <v>1.5383333333333333</v>
      </c>
      <c r="N153" s="244">
        <f>IF(COUNTA(N59:N64)=0,"",SUM(N59:N64)/COUNTA(N59:N64))</f>
        <v>379003</v>
      </c>
      <c r="O153" s="242">
        <f>IF(COUNTA(O59:O64)=0,"",SUM(O59:O64)/COUNTA(O59:O64))</f>
        <v>1.4533333333333331</v>
      </c>
      <c r="P153" s="242">
        <f>M153+O153</f>
        <v>2.9916666666666663</v>
      </c>
      <c r="Q153" s="244">
        <f>IF(COUNTA(Q59:Q64)=0,"",SUM(Q59:Q64)/COUNTA(Q59:Q64))</f>
      </c>
      <c r="R153" s="244">
        <f>IF(COUNTA(R59:R64)=0,"",SUM(R59:R64)/COUNTA(R59:R64))</f>
      </c>
    </row>
    <row r="154" spans="1:18" ht="18" customHeight="1">
      <c r="A154" s="15"/>
      <c r="B154" s="15"/>
      <c r="C154" s="261" t="s">
        <v>138</v>
      </c>
      <c r="D154" s="262">
        <f>IF(COUNTA(D65:D76)=0,"",SUM(D65:D76)/COUNTA(D65:D76))</f>
      </c>
      <c r="E154" s="263">
        <f>IF(COUNTA(E65:E76)=0,"",SUM(E65:E76)/COUNTA(E65:E76))</f>
      </c>
      <c r="F154" s="262">
        <f>IF(COUNTA(F65:F76)=0,"",SUM(F65:F76)/COUNTA(F65:F76))</f>
      </c>
      <c r="G154" s="263">
        <f>IF(COUNTA(G65:G76)=0,"",SUM(G65:G76)/COUNTA(G65:G76))</f>
        <v>1.6166666666666665</v>
      </c>
      <c r="H154" s="263" t="e">
        <f>E154+G154</f>
        <v>#VALUE!</v>
      </c>
      <c r="I154" s="262">
        <f aca="true" t="shared" si="8" ref="I154:O154">IF(COUNTA(I65:I76)=0,"",SUM(I65:I76)/COUNTA(I65:I76))</f>
      </c>
      <c r="J154" s="262">
        <f t="shared" si="8"/>
      </c>
      <c r="K154" s="262">
        <f t="shared" si="8"/>
      </c>
      <c r="L154" s="262">
        <f t="shared" si="8"/>
      </c>
      <c r="M154" s="263">
        <f t="shared" si="8"/>
        <v>1.7999999999999998</v>
      </c>
      <c r="N154" s="262">
        <f t="shared" si="8"/>
      </c>
      <c r="O154" s="263">
        <f t="shared" si="8"/>
        <v>1.5875000000000001</v>
      </c>
      <c r="P154" s="263">
        <f>M154+O154</f>
        <v>3.3875</v>
      </c>
      <c r="Q154" s="262">
        <f>IF(COUNTA(Q65:Q76)=0,"",SUM(Q65:Q76)/COUNTA(Q65:Q76))</f>
      </c>
      <c r="R154" s="262">
        <f>IF(COUNTA(R65:R76)=0,"",SUM(R65:R76)/COUNTA(R65:R76))</f>
      </c>
    </row>
    <row r="155" spans="1:18" ht="18" customHeight="1">
      <c r="A155" s="15"/>
      <c r="B155" s="15"/>
      <c r="C155" s="246" t="s">
        <v>140</v>
      </c>
      <c r="D155" s="266">
        <f>IF(COUNTA(D77:D78)=0,"",SUM(D77:D78)/COUNTA(D77:D78))</f>
      </c>
      <c r="E155" s="249">
        <f>IF(COUNTA(E77:E78)=0,"",SUM(E77:E78)/COUNTA(E77:E78))</f>
        <v>2</v>
      </c>
      <c r="F155" s="266">
        <f>IF(COUNTA(F77:F78)=0,"",SUM(F77:F78)/COUNTA(F77:F78))</f>
      </c>
      <c r="G155" s="248">
        <f>IF(COUNTA(G77:G78)=0,"",SUM(G77:G78)/COUNTA(G77:G78))</f>
        <v>2</v>
      </c>
      <c r="H155" s="249">
        <f>E155+G155</f>
        <v>4</v>
      </c>
      <c r="I155" s="262">
        <f>IF(COUNTA(I77:I78)=0,"",SUM(I77:I78)/COUNTA(I77:I78))</f>
      </c>
      <c r="J155" s="266">
        <f>IF(COUNTA(J77:J78)=0,"",SUM(J77:J78)/COUNTA(J77:J78))</f>
      </c>
      <c r="K155" s="266">
        <f>IF(COUNTA(I77:I78)=0,"",SUM(I77:I78)/COUNTA(I77:I78))</f>
      </c>
      <c r="L155" s="266">
        <f>IF(COUNTA(L77:L78)=0,"",SUM(L77:L78)/COUNTA(L77:L78))</f>
      </c>
      <c r="M155" s="248">
        <f>IF(COUNTA(M77:M78)=0,"",SUM(M77:M78)/COUNTA(M77:M78))</f>
        <v>1.9749999999999999</v>
      </c>
      <c r="N155" s="266">
        <f>IF(COUNTA(N77:N78)=0,"",SUM(N77:N78)/COUNTA(N77:N78))</f>
      </c>
      <c r="O155" s="248">
        <f>IF(COUNTA(O77:O78)=0,"",SUM(O77:O78)/COUNTA(O77:O78))</f>
        <v>1.9</v>
      </c>
      <c r="P155" s="248">
        <f>M155+O155</f>
        <v>3.875</v>
      </c>
      <c r="Q155" s="266">
        <f>IF(COUNTA(Q77:Q78)=0,"",SUM(Q77:Q78)/COUNTA(Q77:Q78))</f>
      </c>
      <c r="R155" s="266">
        <f>IF(COUNTA(R77:R78)=0,"",SUM(R77:R78)/COUNTA(R77:R78))</f>
      </c>
    </row>
    <row r="156" spans="1:18" ht="18" customHeight="1">
      <c r="A156" s="15"/>
      <c r="B156" s="15"/>
      <c r="C156" s="233" t="s">
        <v>143</v>
      </c>
      <c r="D156" s="234"/>
      <c r="E156" s="235"/>
      <c r="F156" s="234"/>
      <c r="G156" s="235"/>
      <c r="H156" s="235"/>
      <c r="I156" s="237"/>
      <c r="J156" s="235"/>
      <c r="K156" s="427"/>
      <c r="L156" s="234"/>
      <c r="M156" s="235"/>
      <c r="N156" s="234"/>
      <c r="O156" s="235"/>
      <c r="P156" s="235"/>
      <c r="Q156" s="237"/>
      <c r="R156" s="448"/>
    </row>
    <row r="157" spans="1:18" ht="18" customHeight="1">
      <c r="A157" s="15"/>
      <c r="B157" s="15"/>
      <c r="C157" s="240" t="s">
        <v>137</v>
      </c>
      <c r="D157" s="241">
        <f>IF(COUNTA(D79:D88)=0,"",SUM(D79:D88)/COUNTA(D79:D88))</f>
        <v>575036.2857142857</v>
      </c>
      <c r="E157" s="259">
        <f>IF(COUNTA(E79:E88)=0,"",SUM(E79:E88)/COUNTA(E79:E88))</f>
        <v>1.5671111111111111</v>
      </c>
      <c r="F157" s="241">
        <f>IF(COUNTA(F79:F88)=0,"",SUM(F79:F88)/COUNTA(F79:F88))</f>
        <v>594952.6666666666</v>
      </c>
      <c r="G157" s="259">
        <f>IF(COUNTA(G79:G88)=0,"",SUM(G79:G88)/COUNTA(G79:G88))</f>
        <v>1.596</v>
      </c>
      <c r="H157" s="259">
        <f>E157+G157</f>
        <v>3.163111111111111</v>
      </c>
      <c r="I157" s="241">
        <f aca="true" t="shared" si="9" ref="I157:O157">IF(COUNTA(I79:I88)=0,"",SUM(I79:I88)/COUNTA(I79:I88))</f>
        <v>1207310.3333333333</v>
      </c>
      <c r="J157" s="241">
        <f t="shared" si="9"/>
        <v>4848467.693048482</v>
      </c>
      <c r="K157" s="241">
        <f t="shared" si="9"/>
        <v>0</v>
      </c>
      <c r="L157" s="241">
        <f t="shared" si="9"/>
        <v>611074</v>
      </c>
      <c r="M157" s="259">
        <f t="shared" si="9"/>
        <v>1.7226</v>
      </c>
      <c r="N157" s="241">
        <f t="shared" si="9"/>
        <v>579093</v>
      </c>
      <c r="O157" s="259">
        <f t="shared" si="9"/>
        <v>1.6600000000000001</v>
      </c>
      <c r="P157" s="259">
        <f>M157+O157</f>
        <v>3.3826</v>
      </c>
      <c r="Q157" s="241">
        <f>IF(COUNTA(Q79:Q88)=0,"",SUM(Q79:Q88)/COUNTA(Q79:Q88))</f>
        <v>1171917.5</v>
      </c>
      <c r="R157" s="241">
        <f>IF(COUNTA(R79:R88)=0,"",SUM(R79:R88)/COUNTA(R79:R88))</f>
        <v>4944988.3191557145</v>
      </c>
    </row>
    <row r="158" spans="1:18" ht="18" customHeight="1">
      <c r="A158" s="15"/>
      <c r="B158" s="15"/>
      <c r="C158" s="261" t="s">
        <v>138</v>
      </c>
      <c r="D158" s="262">
        <f>IF(COUNTA(D89:D96)=0,"",SUM(D89:D96)/COUNTA(D89:D96))</f>
        <v>769397</v>
      </c>
      <c r="E158" s="263">
        <f>IF(COUNTA(E89:E96)=0,"",SUM(E89:E96)/COUNTA(E89:E96))</f>
        <v>1.98</v>
      </c>
      <c r="F158" s="262">
        <f>IF(COUNTA(F89:F96)=0,"",SUM(F89:F96)/COUNTA(F89:F96))</f>
        <v>504167</v>
      </c>
      <c r="G158" s="263">
        <f>IF(COUNTA(G89:G96)=0,"",SUM(G89:G96)/COUNTA(G89:G96))</f>
        <v>1.6583333333333332</v>
      </c>
      <c r="H158" s="264">
        <f>E158+G158</f>
        <v>3.638333333333333</v>
      </c>
      <c r="I158" s="262">
        <f>IF(COUNTA(I89:I96)=0,"",SUM(I89:I96)/COUNTA(I89:I96))</f>
        <v>1273564</v>
      </c>
      <c r="J158" s="272">
        <f>IF(COUNTA(J89:J96)=0,"",SUM(J89:J96)/COUNTA(J89:J96))</f>
        <v>5470274.909090908</v>
      </c>
      <c r="K158" s="427"/>
      <c r="L158" s="262">
        <f>IF(COUNTA(L89:L96)=0,"",SUM(L89:L96)/COUNTA(L89:L96))</f>
        <v>697970.5</v>
      </c>
      <c r="M158" s="263">
        <f>IF(COUNTA(M89:M96)=0,"",SUM(M89:M96)/COUNTA(M89:M96))</f>
        <v>2.1666666666666665</v>
      </c>
      <c r="N158" s="262">
        <f>IF(COUNTA(N89:N96)=0,"",SUM(N89:N96)/COUNTA(N89:N96))</f>
        <v>497925.5</v>
      </c>
      <c r="O158" s="263">
        <f>IF(COUNTA(O89:O96)=0,"",SUM(O89:O96)/COUNTA(O89:O96))</f>
        <v>1.615</v>
      </c>
      <c r="P158" s="264">
        <f>M158+O158</f>
        <v>3.7816666666666663</v>
      </c>
      <c r="Q158" s="262">
        <f>IF(COUNTA(Q89:Q96)=0,"",SUM(Q89:Q96)/COUNTA(Q89:Q96))</f>
        <v>1195896</v>
      </c>
      <c r="R158" s="272">
        <f>IF(COUNTA(R89:R96)=0,"",SUM(R89:R96)/COUNTA(R89:R96))</f>
        <v>5321089.7272727275</v>
      </c>
    </row>
    <row r="159" spans="1:18" ht="18" customHeight="1">
      <c r="A159" s="15"/>
      <c r="B159" s="15"/>
      <c r="C159" s="246" t="s">
        <v>140</v>
      </c>
      <c r="D159" s="266">
        <f>IF(COUNTA(D97:D98)=0,"",SUM(D97:D98)/COUNTA(D97:D98))</f>
      </c>
      <c r="E159" s="248">
        <f>IF(COUNTA(E97:E98)=0,"",SUM(E97:E98)/COUNTA(E97:E98))</f>
      </c>
      <c r="F159" s="266">
        <f>IF(COUNTA(F97:F98)=0,"",SUM(F97:F98)/COUNTA(F97:F98))</f>
      </c>
      <c r="G159" s="248">
        <f>IF(COUNTA(G97:G98)=0,"",SUM(G97:G98)/COUNTA(G97:G98))</f>
      </c>
      <c r="H159" s="249" t="e">
        <f>E159+G159</f>
        <v>#VALUE!</v>
      </c>
      <c r="I159" s="266">
        <f>IF(COUNTA(I97:I98)=0,"",SUM(I97:I98)/COUNTA(I97:I98))</f>
      </c>
      <c r="J159" s="249">
        <f>IF(COUNTA(J97:J98)=0,"",SUM(J97:J98)/COUNTA(J97:J98))</f>
      </c>
      <c r="K159" s="427"/>
      <c r="L159" s="266">
        <f>IF(COUNTA(L97:L98)=0,"",SUM(L97:L98)/COUNTA(L97:L98))</f>
      </c>
      <c r="M159" s="248">
        <f>IF(COUNTA(M97:M98)=0,"",SUM(M97:M98)/COUNTA(M97:M98))</f>
      </c>
      <c r="N159" s="266">
        <f>IF(COUNTA(N97:N98)=0,"",SUM(N97:N98)/COUNTA(N97:N98))</f>
      </c>
      <c r="O159" s="248">
        <f>IF(COUNTA(O97:O98)=0,"",SUM(O97:O98)/COUNTA(O97:O98))</f>
        <v>1.9</v>
      </c>
      <c r="P159" s="249" t="e">
        <f>M159+O159</f>
        <v>#VALUE!</v>
      </c>
      <c r="Q159" s="266">
        <f>IF(COUNTA(Q97:Q98)=0,"",SUM(Q97:Q98)/COUNTA(Q97:Q98))</f>
      </c>
      <c r="R159" s="273">
        <f>IF(COUNTA(R97:R98)=0,"",SUM(R97:R98)/COUNTA(R97:R98))</f>
      </c>
    </row>
    <row r="160" spans="1:18" ht="18" customHeight="1">
      <c r="A160" s="15"/>
      <c r="B160" s="15"/>
      <c r="C160" s="233" t="s">
        <v>144</v>
      </c>
      <c r="D160" s="234"/>
      <c r="E160" s="235"/>
      <c r="F160" s="234"/>
      <c r="G160" s="235"/>
      <c r="H160" s="235"/>
      <c r="I160" s="237"/>
      <c r="J160" s="235"/>
      <c r="K160" s="427"/>
      <c r="L160" s="234"/>
      <c r="M160" s="235"/>
      <c r="N160" s="234"/>
      <c r="O160" s="235"/>
      <c r="P160" s="235"/>
      <c r="Q160" s="237"/>
      <c r="R160" s="448"/>
    </row>
    <row r="161" spans="1:18" ht="18" customHeight="1">
      <c r="A161" s="15"/>
      <c r="B161" s="15"/>
      <c r="C161" s="240" t="s">
        <v>137</v>
      </c>
      <c r="D161" s="244">
        <f>IF(COUNTA(D99:D106)=0,"",SUM(D99:D106)/COUNTA(D99:D106))</f>
        <v>348567.2</v>
      </c>
      <c r="E161" s="242">
        <f>IF(COUNTA(E99:E106)=0,"",SUM(E99:E106)/COUNTA(E99:E106))</f>
        <v>1.2383333333333333</v>
      </c>
      <c r="F161" s="244">
        <f>IF(COUNTA(F99:F106)=0,"",SUM(F99:F106)/COUNTA(F99:F106))</f>
        <v>412714</v>
      </c>
      <c r="G161" s="242">
        <f>IF(COUNTA(G99:G106)=0,"",SUM(G99:G106)/COUNTA(G99:G106))</f>
        <v>1.275</v>
      </c>
      <c r="H161" s="242">
        <f>E161+G161</f>
        <v>2.513333333333333</v>
      </c>
      <c r="I161" s="244">
        <f aca="true" t="shared" si="10" ref="I161:O161">IF(COUNTA(I99:I106)=0,"",SUM(I99:I106)/COUNTA(I99:I106))</f>
        <v>858417.5</v>
      </c>
      <c r="J161" s="244">
        <f t="shared" si="10"/>
        <v>4737215.114424411</v>
      </c>
      <c r="K161" s="244">
        <f t="shared" si="10"/>
      </c>
      <c r="L161" s="244">
        <f t="shared" si="10"/>
        <v>376923.85714285716</v>
      </c>
      <c r="M161" s="242">
        <f t="shared" si="10"/>
        <v>1.293125</v>
      </c>
      <c r="N161" s="244">
        <f t="shared" si="10"/>
        <v>399605.28571428574</v>
      </c>
      <c r="O161" s="242">
        <f t="shared" si="10"/>
        <v>1.314375</v>
      </c>
      <c r="P161" s="242">
        <f>M161+O161</f>
        <v>2.6075</v>
      </c>
      <c r="Q161" s="244">
        <f>IF(COUNTA(Q99:Q106)=0,"",SUM(Q99:Q106)/COUNTA(Q99:Q106))</f>
        <v>780958.5</v>
      </c>
      <c r="R161" s="244">
        <f>IF(COUNTA(R99:R106)=0,"",SUM(R99:R106)/COUNTA(R99:R106))</f>
        <v>4308543.147017968</v>
      </c>
    </row>
    <row r="162" spans="1:18" ht="18" customHeight="1">
      <c r="A162" s="15"/>
      <c r="B162" s="15"/>
      <c r="C162" s="261" t="s">
        <v>138</v>
      </c>
      <c r="D162" s="262">
        <f>IF(COUNTA(D107:D118)=0,"",SUM(D107:D118)/COUNTA(D107:D118))</f>
      </c>
      <c r="E162" s="264">
        <f>IF(COUNTA(E107:E118)=0,"",SUM(E107:E118)/COUNTA(E107:E118))</f>
      </c>
      <c r="F162" s="262">
        <f>IF(COUNTA(F107:F118)=0,"",SUM(F107:F118)/COUNTA(F107:F118))</f>
      </c>
      <c r="G162" s="263">
        <f>IF(COUNTA(G107:G118)=0,"",SUM(G107:G118)/COUNTA(G107:G118))</f>
        <v>1.9916666666666665</v>
      </c>
      <c r="H162" s="263" t="e">
        <f>E162+G162</f>
        <v>#VALUE!</v>
      </c>
      <c r="I162" s="262">
        <f aca="true" t="shared" si="11" ref="I162:O162">IF(COUNTA(I107:I118)=0,"",SUM(I107:I118)/COUNTA(I107:I118))</f>
      </c>
      <c r="J162" s="262">
        <f t="shared" si="11"/>
      </c>
      <c r="K162" s="262">
        <f t="shared" si="11"/>
      </c>
      <c r="L162" s="262">
        <f t="shared" si="11"/>
      </c>
      <c r="M162" s="263">
        <f t="shared" si="11"/>
        <v>2.5</v>
      </c>
      <c r="N162" s="262">
        <f t="shared" si="11"/>
      </c>
      <c r="O162" s="452">
        <f t="shared" si="11"/>
        <v>1.9916666666666665</v>
      </c>
      <c r="P162" s="263">
        <f>M162+O162</f>
        <v>4.491666666666666</v>
      </c>
      <c r="Q162" s="262">
        <f>IF(COUNTA(Q107:Q118)=0,"",SUM(Q107:Q118)/COUNTA(Q107:Q118))</f>
      </c>
      <c r="R162" s="262">
        <f>IF(COUNTA(R107:R118)=0,"",SUM(R107:R118)/COUNTA(R107:R118))</f>
      </c>
    </row>
    <row r="163" spans="1:18" ht="18" customHeight="1">
      <c r="A163" s="15"/>
      <c r="B163" s="15"/>
      <c r="C163" s="246" t="s">
        <v>140</v>
      </c>
      <c r="D163" s="266">
        <f>IF(COUNTA(D119:D119)=0,"",SUM(D119:D119)/COUNTA(D119:D119))</f>
      </c>
      <c r="E163" s="249">
        <f>IF(COUNTA(E119:E119)=0,"",SUM(E119:E119)/COUNTA(E119:E119))</f>
      </c>
      <c r="F163" s="266">
        <f>IF(COUNTA(F119:F119)=0,"",SUM(F119:F119)/COUNTA(F119:F119))</f>
      </c>
      <c r="G163" s="249">
        <f>IF(COUNTA(G119:G119)=0,"",SUM(G119:G119)/COUNTA(G119:G119))</f>
      </c>
      <c r="H163" s="249" t="e">
        <f>E163+G163</f>
        <v>#VALUE!</v>
      </c>
      <c r="I163" s="273">
        <f>IF(COUNTA(I119:I119)=0,"",SUM(I119:I119)/COUNTA(I119:I119))</f>
      </c>
      <c r="J163" s="249">
        <f>IF(COUNTA(J119:J119)=0,"",SUM(J119:J119)/COUNTA(J119:J119))</f>
      </c>
      <c r="K163" s="427"/>
      <c r="L163" s="266">
        <f>IF(COUNTA(L119:L119)=0,"",SUM(L119:L119)/COUNTA(L119:L119))</f>
      </c>
      <c r="M163" s="249">
        <f>IF(COUNTA(M119:M119)=0,"",SUM(M119:M119)/COUNTA(M119:M119))</f>
      </c>
      <c r="N163" s="266">
        <f>IF(COUNTA(N119:N119)=0,"",SUM(N119:N119)/COUNTA(N119:N119))</f>
      </c>
      <c r="O163" s="249">
        <f>IF(COUNTA(O119:O119)=0,"",SUM(O119:O119)/COUNTA(O119:O119))</f>
      </c>
      <c r="P163" s="249" t="e">
        <f>M163+O163</f>
        <v>#VALUE!</v>
      </c>
      <c r="Q163" s="273">
        <f>IF(COUNTA(Q119:Q119)=0,"",SUM(Q119:Q119)/COUNTA(Q119:Q119))</f>
      </c>
      <c r="R163" s="273">
        <f>IF(COUNTA(R119:R119)=0,"",SUM(R119:R119)/COUNTA(R119:R119))</f>
      </c>
    </row>
    <row r="164" spans="1:18" ht="18" customHeight="1">
      <c r="A164" s="15"/>
      <c r="B164" s="15"/>
      <c r="C164" s="233" t="s">
        <v>145</v>
      </c>
      <c r="D164" s="234"/>
      <c r="E164" s="235"/>
      <c r="F164" s="234"/>
      <c r="G164" s="235"/>
      <c r="H164" s="235"/>
      <c r="I164" s="237"/>
      <c r="J164" s="235"/>
      <c r="K164" s="427"/>
      <c r="L164" s="234"/>
      <c r="M164" s="235"/>
      <c r="N164" s="234"/>
      <c r="O164" s="235"/>
      <c r="P164" s="235"/>
      <c r="Q164" s="237"/>
      <c r="R164" s="448"/>
    </row>
    <row r="165" spans="1:18" ht="18" customHeight="1">
      <c r="A165" s="15"/>
      <c r="B165" s="15"/>
      <c r="C165" s="240" t="s">
        <v>137</v>
      </c>
      <c r="D165" s="241">
        <f>IF(COUNTA(D120:D126)=0,"",SUM(D120:D126)/COUNTA(D120:D126))</f>
      </c>
      <c r="E165" s="259">
        <f>IF(COUNTA(E120:E126)=0,"",SUM(E120:E126)/COUNTA(E120:E126))</f>
        <v>1.2403333333333333</v>
      </c>
      <c r="F165" s="241">
        <f>IF(COUNTA(F120:F126)=0,"",SUM(F120:F126)/COUNTA(F120:F126))</f>
      </c>
      <c r="G165" s="259">
        <f>IF(COUNTA(G120:G126)=0,"",SUM(G120:G126)/COUNTA(G120:G126))</f>
        <v>1.075</v>
      </c>
      <c r="H165" s="242">
        <f>E165+G165</f>
        <v>2.3153333333333332</v>
      </c>
      <c r="I165" s="241">
        <f>IF(COUNTA(I120:I126)=0,"",SUM(I120:I126)/COUNTA(I120:I126))</f>
      </c>
      <c r="J165" s="244">
        <f>IF(COUNTA(J120:J126)=0,"",SUM(J120:J126)/COUNTA(J120:J126))</f>
      </c>
      <c r="K165" s="427"/>
      <c r="L165" s="241">
        <f>IF(COUNTA(L120:L126)=0,"",SUM(L120:L126)/COUNTA(L120:L126))</f>
        <v>424071.3333333333</v>
      </c>
      <c r="M165" s="259">
        <f>IF(COUNTA(M120:M126)=0,"",SUM(M120:M126)/COUNTA(M120:M126))</f>
        <v>1.2814285714285716</v>
      </c>
      <c r="N165" s="241">
        <f>IF(COUNTA(N120:N126)=0,"",SUM(N120:N126)/COUNTA(N120:N126))</f>
        <v>352969.5</v>
      </c>
      <c r="O165" s="259">
        <f>IF(COUNTA(O120:O126)=0,"",SUM(O120:O126)/COUNTA(O120:O126))</f>
        <v>1.2885714285714285</v>
      </c>
      <c r="P165" s="242">
        <f>M165+O165</f>
        <v>2.5700000000000003</v>
      </c>
      <c r="Q165" s="241">
        <f>IF(COUNTA(Q120:Q126)=0,"",SUM(Q120:Q126)/COUNTA(Q120:Q126))</f>
        <v>418881</v>
      </c>
      <c r="R165" s="244">
        <f>IF(COUNTA(R120:R126)=0,"",SUM(R120:R126)/COUNTA(R120:R126))</f>
        <v>3732177</v>
      </c>
    </row>
    <row r="166" spans="1:18" ht="18" customHeight="1">
      <c r="A166" s="15"/>
      <c r="B166" s="15"/>
      <c r="C166" s="261" t="s">
        <v>138</v>
      </c>
      <c r="D166" s="262">
        <f aca="true" t="shared" si="12" ref="D166:J166">IF(COUNTA(D127:D136)=0,"",SUM(D127:D136)/COUNTA(D127:D136))</f>
      </c>
      <c r="E166" s="263">
        <f t="shared" si="12"/>
        <v>2.25</v>
      </c>
      <c r="F166" s="262">
        <f t="shared" si="12"/>
      </c>
      <c r="G166" s="263">
        <f t="shared" si="12"/>
        <v>1.8499999999999999</v>
      </c>
      <c r="H166" s="264">
        <f>E166+G166</f>
        <v>4.1</v>
      </c>
      <c r="I166" s="262">
        <f t="shared" si="12"/>
      </c>
      <c r="J166" s="264">
        <f t="shared" si="12"/>
      </c>
      <c r="K166" s="262">
        <f>IF(COUNTA(K127:K136)=0,"",SUM(K127:K136)/COUNTA(K127:K136))</f>
      </c>
      <c r="L166" s="262">
        <f aca="true" t="shared" si="13" ref="L166:R166">IF(COUNTA(L127:L136)=0,"",SUM(L127:L136)/COUNTA(L127:L136))</f>
      </c>
      <c r="M166" s="263">
        <f t="shared" si="13"/>
        <v>2.4125</v>
      </c>
      <c r="N166" s="262">
        <f t="shared" si="13"/>
      </c>
      <c r="O166" s="263">
        <f t="shared" si="13"/>
        <v>2.0100000000000002</v>
      </c>
      <c r="P166" s="264">
        <f>M166+O166</f>
        <v>4.4225</v>
      </c>
      <c r="Q166" s="262">
        <f t="shared" si="13"/>
      </c>
      <c r="R166" s="272">
        <f t="shared" si="13"/>
      </c>
    </row>
    <row r="167" spans="1:18" ht="18" customHeight="1">
      <c r="A167" s="15"/>
      <c r="B167" s="15"/>
      <c r="C167" s="246" t="s">
        <v>140</v>
      </c>
      <c r="D167" s="266">
        <f aca="true" t="shared" si="14" ref="D167:J167">IF(COUNTA(D137:D139)=0,"",SUM(D137:D139)/COUNTA(D137:D139))</f>
      </c>
      <c r="E167" s="248">
        <f t="shared" si="14"/>
        <v>1.3</v>
      </c>
      <c r="F167" s="266">
        <f t="shared" si="14"/>
      </c>
      <c r="G167" s="248">
        <f t="shared" si="14"/>
        <v>1.1</v>
      </c>
      <c r="H167" s="249">
        <f>E167+G167</f>
        <v>2.4000000000000004</v>
      </c>
      <c r="I167" s="266">
        <f t="shared" si="14"/>
      </c>
      <c r="J167" s="249">
        <f t="shared" si="14"/>
      </c>
      <c r="K167" s="266">
        <f>IF(COUNTA(K137:K139)=0,"",SUM(K137:K139)/COUNTA(K137:K139))</f>
      </c>
      <c r="L167" s="266">
        <f aca="true" t="shared" si="15" ref="L167:R167">IF(COUNTA(L137:L139)=0,"",SUM(L137:L139)/COUNTA(L137:L139))</f>
      </c>
      <c r="M167" s="248">
        <f t="shared" si="15"/>
        <v>0.8666666666666667</v>
      </c>
      <c r="N167" s="266">
        <f t="shared" si="15"/>
      </c>
      <c r="O167" s="248">
        <f t="shared" si="15"/>
        <v>0.7</v>
      </c>
      <c r="P167" s="249">
        <f>M167+O167</f>
        <v>1.5666666666666667</v>
      </c>
      <c r="Q167" s="266">
        <f t="shared" si="15"/>
      </c>
      <c r="R167" s="273">
        <f t="shared" si="15"/>
      </c>
    </row>
    <row r="168" spans="1:18" ht="18" customHeight="1">
      <c r="A168" s="15"/>
      <c r="B168" s="15"/>
      <c r="C168" s="274"/>
      <c r="D168" s="275"/>
      <c r="E168" s="276"/>
      <c r="F168" s="275"/>
      <c r="G168" s="276"/>
      <c r="H168" s="276"/>
      <c r="I168" s="277"/>
      <c r="J168" s="276"/>
      <c r="K168" s="277"/>
      <c r="L168" s="275"/>
      <c r="M168" s="276"/>
      <c r="N168" s="275"/>
      <c r="O168" s="276"/>
      <c r="P168" s="276"/>
      <c r="Q168" s="277"/>
      <c r="R168" s="276"/>
    </row>
    <row r="169" spans="1:18" ht="18" customHeight="1">
      <c r="A169" s="15"/>
      <c r="B169" s="15"/>
      <c r="C169" s="274"/>
      <c r="D169" s="275"/>
      <c r="E169" s="276"/>
      <c r="F169" s="275"/>
      <c r="G169" s="276"/>
      <c r="H169" s="276"/>
      <c r="I169" s="277"/>
      <c r="J169" s="276"/>
      <c r="K169" s="277"/>
      <c r="L169" s="275"/>
      <c r="M169" s="276"/>
      <c r="N169" s="275"/>
      <c r="O169" s="276"/>
      <c r="P169" s="276"/>
      <c r="Q169" s="277"/>
      <c r="R169" s="276"/>
    </row>
    <row r="170" spans="1:18" ht="18" customHeight="1">
      <c r="A170" s="16"/>
      <c r="B170" s="16"/>
      <c r="C170" s="278" t="s">
        <v>1</v>
      </c>
      <c r="D170" s="353" t="s">
        <v>441</v>
      </c>
      <c r="E170" s="280"/>
      <c r="F170" s="279"/>
      <c r="G170" s="280"/>
      <c r="H170" s="280"/>
      <c r="I170" s="282"/>
      <c r="J170" s="280"/>
      <c r="K170" s="29"/>
      <c r="L170" s="353" t="s">
        <v>204</v>
      </c>
      <c r="M170" s="280"/>
      <c r="N170" s="279"/>
      <c r="O170" s="280"/>
      <c r="P170" s="280"/>
      <c r="Q170" s="282"/>
      <c r="R170" s="453"/>
    </row>
    <row r="171" spans="1:18" ht="18" customHeight="1">
      <c r="A171" s="16"/>
      <c r="B171" s="16"/>
      <c r="C171" s="286" t="s">
        <v>8</v>
      </c>
      <c r="D171" s="287" t="s">
        <v>9</v>
      </c>
      <c r="E171" s="288" t="s">
        <v>205</v>
      </c>
      <c r="F171" s="287" t="s">
        <v>9</v>
      </c>
      <c r="G171" s="288" t="s">
        <v>206</v>
      </c>
      <c r="H171" s="288" t="s">
        <v>207</v>
      </c>
      <c r="I171" s="289" t="s">
        <v>208</v>
      </c>
      <c r="J171" s="288" t="s">
        <v>209</v>
      </c>
      <c r="K171" s="29"/>
      <c r="L171" s="287" t="s">
        <v>9</v>
      </c>
      <c r="M171" s="288" t="s">
        <v>205</v>
      </c>
      <c r="N171" s="287" t="s">
        <v>9</v>
      </c>
      <c r="O171" s="288" t="s">
        <v>206</v>
      </c>
      <c r="P171" s="288" t="s">
        <v>207</v>
      </c>
      <c r="Q171" s="289" t="s">
        <v>9</v>
      </c>
      <c r="R171" s="454" t="s">
        <v>209</v>
      </c>
    </row>
    <row r="172" spans="1:18" ht="18" customHeight="1">
      <c r="A172" s="16"/>
      <c r="B172" s="16"/>
      <c r="C172" s="291" t="s">
        <v>146</v>
      </c>
      <c r="D172" s="292">
        <f>IF(COUNTA(D6:D9)=0,"",SUM(D6:D9)/COUNTA(D6:D9))</f>
      </c>
      <c r="E172" s="293">
        <f>IF(COUNTA(E6:E9)=0,"",SUM(E6:E9)/COUNTA(E6:E9))</f>
        <v>1.4</v>
      </c>
      <c r="F172" s="292">
        <f>IF(COUNTA(F6:F9)=0,"",SUM(F6:F9)/COUNTA(F6:F9))</f>
      </c>
      <c r="G172" s="293">
        <f>IF(COUNTA(G6:G9)=0,"",SUM(G6:G9)/COUNTA(G6:G9))</f>
        <v>1.55</v>
      </c>
      <c r="H172" s="293">
        <f aca="true" t="shared" si="16" ref="H172:H178">E172+G172</f>
        <v>2.95</v>
      </c>
      <c r="I172" s="292">
        <f>IF(COUNTA(I6:I9)=0,"",SUM(I6:I9)/COUNTA(I6:I9))</f>
      </c>
      <c r="J172" s="292">
        <f>IF(COUNTA(J6:J9)=0,"",SUM(J6:J9)/COUNTA(J6:J9))</f>
      </c>
      <c r="K172" s="29"/>
      <c r="L172" s="292">
        <f>IF(COUNTA(L6:L9)=0,"",SUM(L6:L9)/COUNTA(L6:L9))</f>
        <v>492612</v>
      </c>
      <c r="M172" s="293">
        <f>IF(COUNTA(M6:M9)=0,"",SUM(M6:M9)/COUNTA(M6:M9))</f>
        <v>2.12</v>
      </c>
      <c r="N172" s="292">
        <f>IF(COUNTA(N6:N9)=0,"",SUM(N6:N9)/COUNTA(N6:N9))</f>
      </c>
      <c r="O172" s="293">
        <f>IF(COUNTA(O6:O9)=0,"",SUM(O6:O9)/COUNTA(O6:O9))</f>
        <v>1.5333333333333332</v>
      </c>
      <c r="P172" s="293">
        <f aca="true" t="shared" si="17" ref="P172:P178">M172+O172</f>
        <v>3.6533333333333333</v>
      </c>
      <c r="Q172" s="292">
        <f>IF(COUNTA(Q6:Q9)=0,"",SUM(Q6:Q9)/COUNTA(Q6:Q9))</f>
      </c>
      <c r="R172" s="293">
        <f>IF(COUNTA(R6:R9)=0,"",SUM(R6:R9)/COUNTA(R6:R9))</f>
      </c>
    </row>
    <row r="173" spans="1:18" ht="18" customHeight="1">
      <c r="A173" s="16"/>
      <c r="B173" s="16"/>
      <c r="C173" s="291" t="s">
        <v>147</v>
      </c>
      <c r="D173" s="292">
        <f>IF(COUNTA(D10:D31)=0,"",SUM(D10:D31)/COUNTA(D10:D31))</f>
        <v>326577.5</v>
      </c>
      <c r="E173" s="293">
        <f>IF(COUNTA(E10:E31)=0,"",SUM(E10:E31)/COUNTA(E10:E31))</f>
        <v>1.264</v>
      </c>
      <c r="F173" s="292">
        <f>IF(COUNTA(F10:F31)=0,"",SUM(F10:F31)/COUNTA(F10:F31))</f>
        <v>0</v>
      </c>
      <c r="G173" s="293">
        <f>IF(COUNTA(G10:G31)=0,"",SUM(G10:G31)/COUNTA(G10:G31))</f>
        <v>1.13</v>
      </c>
      <c r="H173" s="293">
        <f t="shared" si="16"/>
        <v>2.394</v>
      </c>
      <c r="I173" s="292">
        <f>IF(COUNTA(I10:I31)=0,"",SUM(I10:I31)/COUNTA(I10:I31))</f>
      </c>
      <c r="J173" s="292">
        <f>IF(COUNTA(J10:J31)=0,"",SUM(J10:J31)/COUNTA(J10:J31))</f>
      </c>
      <c r="K173" s="29"/>
      <c r="L173" s="292">
        <f>IF(COUNTA(L10:L31)=0,"",SUM(L10:L31)/COUNTA(L10:L31))</f>
        <v>186835.33333333334</v>
      </c>
      <c r="M173" s="293">
        <f>IF(COUNTA(M10:M31)=0,"",SUM(M10:M31)/COUNTA(M10:M31))</f>
        <v>1.4255</v>
      </c>
      <c r="N173" s="292">
        <f>IF(COUNTA(N10:N31)=0,"",SUM(N10:N31)/COUNTA(N10:N31))</f>
        <v>159505.33333333334</v>
      </c>
      <c r="O173" s="293">
        <f>IF(COUNTA(O10:O31)=0,"",SUM(O10:O31)/COUNTA(O10:O31))</f>
        <v>1.168636363636364</v>
      </c>
      <c r="P173" s="293">
        <f t="shared" si="17"/>
        <v>2.594136363636364</v>
      </c>
      <c r="Q173" s="292">
        <f>IF(COUNTA(Q10:Q31)=0,"",SUM(Q10:Q31)/COUNTA(Q10:Q31))</f>
        <v>346340.6666666667</v>
      </c>
      <c r="R173" s="292">
        <f>IF(COUNTA(R10:R31)=0,"",SUM(R10:R31)/COUNTA(R10:R31))</f>
        <v>3687547</v>
      </c>
    </row>
    <row r="174" spans="1:18" ht="18" customHeight="1">
      <c r="A174" s="16"/>
      <c r="B174" s="16"/>
      <c r="C174" s="291" t="s">
        <v>148</v>
      </c>
      <c r="D174" s="295">
        <f>IF(COUNTA(D32:D58)=0,"",SUM(D32:D58)/COUNTA(D32:D58))</f>
        <v>709610</v>
      </c>
      <c r="E174" s="296">
        <f>IF(COUNTA(E32:E58)=0,"",SUM(E32:E58)/COUNTA(E32:E58))</f>
        <v>1.6193333333333333</v>
      </c>
      <c r="F174" s="295">
        <f>IF(COUNTA(F32:F58)=0,"",SUM(F32:F58)/COUNTA(F32:F58))</f>
        <v>596357.3333333334</v>
      </c>
      <c r="G174" s="296">
        <f>IF(COUNTA(G32:G58)=0,"",SUM(G32:G58)/COUNTA(G32:G58))</f>
        <v>1.5250000000000001</v>
      </c>
      <c r="H174" s="296">
        <f t="shared" si="16"/>
        <v>3.1443333333333334</v>
      </c>
      <c r="I174" s="295">
        <f>IF(COUNTA(I32:I58)=0,"",SUM(I32:I58)/COUNTA(I32:I58))</f>
        <v>1456568</v>
      </c>
      <c r="J174" s="295">
        <f>IF(COUNTA(J32:J58)=0,"",SUM(J32:J58)/COUNTA(J32:J58))</f>
        <v>5938315.368421053</v>
      </c>
      <c r="K174" s="29"/>
      <c r="L174" s="295">
        <f>IF(COUNTA(L32:L58)=0,"",SUM(L32:L58)/COUNTA(L32:L58))</f>
        <v>421141</v>
      </c>
      <c r="M174" s="296">
        <f>IF(COUNTA(M32:M58)=0,"",SUM(M32:M58)/COUNTA(M32:M58))</f>
        <v>1.5100000000000002</v>
      </c>
      <c r="N174" s="295">
        <f>IF(COUNTA(N32:N58)=0,"",SUM(N32:N58)/COUNTA(N32:N58))</f>
        <v>419106.3333333333</v>
      </c>
      <c r="O174" s="296">
        <f>IF(COUNTA(O32:O58)=0,"",SUM(O32:O58)/COUNTA(O32:O58))</f>
        <v>1.5086956521739128</v>
      </c>
      <c r="P174" s="296">
        <f t="shared" si="17"/>
        <v>3.0186956521739132</v>
      </c>
      <c r="Q174" s="295">
        <f>IF(COUNTA(Q32:Q58)=0,"",SUM(Q32:Q58)/COUNTA(Q32:Q58))</f>
        <v>723149.5</v>
      </c>
      <c r="R174" s="295">
        <f>IF(COUNTA(R32:R58)=0,"",SUM(R32:R58)/COUNTA(R32:R58))</f>
        <v>5896448.47368421</v>
      </c>
    </row>
    <row r="175" spans="1:18" ht="18" customHeight="1">
      <c r="A175" s="16"/>
      <c r="B175" s="16"/>
      <c r="C175" s="291" t="s">
        <v>149</v>
      </c>
      <c r="D175" s="292">
        <f>IF(COUNTA(D59:D78)=0,"",SUM(D59:D78)/COUNTA(D59:D78))</f>
      </c>
      <c r="E175" s="293">
        <f>IF(COUNTA(E59:E78)=0,"",SUM(E59:E78)/COUNTA(E59:E78))</f>
        <v>1.332857142857143</v>
      </c>
      <c r="F175" s="292">
        <f>IF(COUNTA(F59:F78)=0,"",SUM(F59:F78)/COUNTA(F59:F78))</f>
      </c>
      <c r="G175" s="293">
        <f>IF(COUNTA(G59:G78)=0,"",SUM(G59:G78)/COUNTA(G59:G78))</f>
        <v>1.4416666666666664</v>
      </c>
      <c r="H175" s="293">
        <f t="shared" si="16"/>
        <v>2.774523809523809</v>
      </c>
      <c r="I175" s="292">
        <f aca="true" t="shared" si="18" ref="I175:O175">IF(COUNTA(I59:I78)=0,"",SUM(I59:I78)/COUNTA(I59:I78))</f>
      </c>
      <c r="J175" s="292">
        <f t="shared" si="18"/>
      </c>
      <c r="K175" s="292">
        <f t="shared" si="18"/>
      </c>
      <c r="L175" s="292">
        <f t="shared" si="18"/>
      </c>
      <c r="M175" s="293">
        <f t="shared" si="18"/>
        <v>1.7128571428571429</v>
      </c>
      <c r="N175" s="292">
        <f t="shared" si="18"/>
        <v>379003</v>
      </c>
      <c r="O175" s="293">
        <f t="shared" si="18"/>
        <v>1.5724999999999998</v>
      </c>
      <c r="P175" s="293">
        <f t="shared" si="17"/>
        <v>3.2853571428571424</v>
      </c>
      <c r="Q175" s="292">
        <f>IF(COUNTA(Q59:Q78)=0,"",SUM(Q59:Q78)/COUNTA(Q59:Q78))</f>
      </c>
      <c r="R175" s="292">
        <f>IF(COUNTA(R59:R78)=0,"",SUM(R59:R78)/COUNTA(R59:R78))</f>
      </c>
    </row>
    <row r="176" spans="1:18" ht="18" customHeight="1">
      <c r="A176" s="16"/>
      <c r="B176" s="16"/>
      <c r="C176" s="291" t="s">
        <v>150</v>
      </c>
      <c r="D176" s="294">
        <f>IF(COUNTA(D79:D98)=0,"",SUM(D79:D98)/COUNTA(D79:D98))</f>
        <v>633344.5</v>
      </c>
      <c r="E176" s="298">
        <f>IF(COUNTA(E79:E98)=0,"",SUM(E79:E98)/COUNTA(E79:E98))</f>
        <v>1.7145714285714284</v>
      </c>
      <c r="F176" s="294">
        <f>IF(COUNTA(F79:F98)=0,"",SUM(F79:F98)/COUNTA(F79:F98))</f>
        <v>558638.4</v>
      </c>
      <c r="G176" s="298">
        <f>IF(COUNTA(G79:G98)=0,"",SUM(G79:G98)/COUNTA(G79:G98))</f>
        <v>1.619375</v>
      </c>
      <c r="H176" s="298">
        <f t="shared" si="16"/>
        <v>3.333946428571428</v>
      </c>
      <c r="I176" s="294">
        <f>IF(COUNTA(I79:I98)=0,"",SUM(I79:I98)/COUNTA(I79:I98))</f>
        <v>1233811.8</v>
      </c>
      <c r="J176" s="294">
        <f>IF(COUNTA(J79:J98)=0,"",SUM(J79:J98)/COUNTA(J79:J98))</f>
        <v>5097190.579465452</v>
      </c>
      <c r="K176" s="29"/>
      <c r="L176" s="294">
        <f>IF(COUNTA(L79:L98)=0,"",SUM(L79:L98)/COUNTA(L79:L98))</f>
        <v>642672.7272727273</v>
      </c>
      <c r="M176" s="298">
        <f>IF(COUNTA(M79:M98)=0,"",SUM(M79:M98)/COUNTA(M79:M98))</f>
        <v>1.8891249999999997</v>
      </c>
      <c r="N176" s="294">
        <f>IF(COUNTA(N79:N98)=0,"",SUM(N79:N98)/COUNTA(N79:N98))</f>
        <v>538509.25</v>
      </c>
      <c r="O176" s="298">
        <f>IF(COUNTA(O79:O98)=0,"",SUM(O79:O98)/COUNTA(O79:O98))</f>
        <v>1.658235294117647</v>
      </c>
      <c r="P176" s="298">
        <f t="shared" si="17"/>
        <v>3.547360294117647</v>
      </c>
      <c r="Q176" s="294">
        <f>IF(COUNTA(Q79:Q98)=0,"",SUM(Q79:Q98)/COUNTA(Q79:Q98))</f>
        <v>1183906.75</v>
      </c>
      <c r="R176" s="294">
        <f>IF(COUNTA(R79:R98)=0,"",SUM(R79:R98)/COUNTA(R79:R98))</f>
        <v>5133039.023214221</v>
      </c>
    </row>
    <row r="177" spans="1:18" ht="18" customHeight="1">
      <c r="A177" s="16"/>
      <c r="B177" s="16"/>
      <c r="C177" s="291" t="s">
        <v>151</v>
      </c>
      <c r="D177" s="294">
        <f>IF(COUNTA(D99:D119)=0,"",SUM(D99:D119)/COUNTA(D99:D119))</f>
        <v>348567.2</v>
      </c>
      <c r="E177" s="298">
        <f>IF(COUNTA(E99:E119)=0,"",SUM(E99:E119)/COUNTA(E99:E119))</f>
        <v>1.2383333333333333</v>
      </c>
      <c r="F177" s="294">
        <f>IF(COUNTA(F99:F119)=0,"",SUM(F99:F119)/COUNTA(F99:F119))</f>
        <v>412714</v>
      </c>
      <c r="G177" s="298">
        <f>IF(COUNTA(G99:G119)=0,"",SUM(G99:G119)/COUNTA(G99:G119))</f>
        <v>1.7049999999999996</v>
      </c>
      <c r="H177" s="298">
        <f t="shared" si="16"/>
        <v>2.943333333333333</v>
      </c>
      <c r="I177" s="294">
        <f>IF(COUNTA(I99:I119)=0,"",SUM(I99:I119)/COUNTA(I99:I119))</f>
        <v>858417.5</v>
      </c>
      <c r="J177" s="294">
        <f>IF(COUNTA(J99:J119)=0,"",SUM(J99:J119)/COUNTA(J99:J119))</f>
        <v>4737215.114424411</v>
      </c>
      <c r="K177" s="29"/>
      <c r="L177" s="294">
        <f>IF(COUNTA(L99:L119)=0,"",SUM(L99:L119)/COUNTA(L99:L119))</f>
        <v>376923.85714285716</v>
      </c>
      <c r="M177" s="298">
        <f>IF(COUNTA(M99:M119)=0,"",SUM(M99:M119)/COUNTA(M99:M119))</f>
        <v>1.963611111111111</v>
      </c>
      <c r="N177" s="294">
        <f>IF(COUNTA(N99:N119)=0,"",SUM(N99:N119)/COUNTA(N99:N119))</f>
        <v>399605.28571428574</v>
      </c>
      <c r="O177" s="298">
        <f>IF(COUNTA(O99:O119)=0,"",SUM(O99:O119)/COUNTA(O99:O119))</f>
        <v>1.72075</v>
      </c>
      <c r="P177" s="298">
        <f t="shared" si="17"/>
        <v>3.684361111111111</v>
      </c>
      <c r="Q177" s="294">
        <f>IF(COUNTA(Q99:Q119)=0,"",SUM(Q99:Q119)/COUNTA(Q99:Q119))</f>
        <v>780958.5</v>
      </c>
      <c r="R177" s="294">
        <f>IF(COUNTA(R99:R119)=0,"",SUM(R99:R119)/COUNTA(R99:R119))</f>
        <v>4308543.147017968</v>
      </c>
    </row>
    <row r="178" spans="1:18" ht="18" customHeight="1">
      <c r="A178" s="16"/>
      <c r="B178" s="16"/>
      <c r="C178" s="291" t="s">
        <v>152</v>
      </c>
      <c r="D178" s="294">
        <f>IF(COUNTA(D120:D139)=0,"",SUM(D120:D139)/COUNTA(D120:D139))</f>
      </c>
      <c r="E178" s="298">
        <f>IF(COUNTA(E120:E139)=0,"",SUM(E120:E139)/COUNTA(E120:E139))</f>
        <v>1.374</v>
      </c>
      <c r="F178" s="294">
        <f>IF(COUNTA(F120:F139)=0,"",SUM(F120:F139)/COUNTA(F120:F139))</f>
      </c>
      <c r="G178" s="298">
        <f>IF(COUNTA(G120:G139)=0,"",SUM(G120:G139)/COUNTA(G120:G139))</f>
        <v>1.3613636363636363</v>
      </c>
      <c r="H178" s="298">
        <f t="shared" si="16"/>
        <v>2.7353636363636364</v>
      </c>
      <c r="I178" s="294">
        <f>IF(COUNTA(I120:I139)=0,"",SUM(I120:I139)/COUNTA(I120:I139))</f>
      </c>
      <c r="J178" s="294">
        <f>IF(COUNTA(J120:J139)=0,"",SUM(J120:J139)/COUNTA(J120:J139))</f>
      </c>
      <c r="K178" s="29"/>
      <c r="L178" s="294">
        <f>IF(COUNTA(L120:L139)=0,"",SUM(L120:L139)/COUNTA(L120:L139))</f>
        <v>424071.3333333333</v>
      </c>
      <c r="M178" s="298">
        <f>IF(COUNTA(M120:M139)=0,"",SUM(M120:M139)/COUNTA(M120:M139))</f>
        <v>1.5157142857142858</v>
      </c>
      <c r="N178" s="294">
        <f>IF(COUNTA(N120:N139)=0,"",SUM(N120:N139)/COUNTA(N120:N139))</f>
        <v>352969.5</v>
      </c>
      <c r="O178" s="298">
        <f>IF(COUNTA(O120:O139)=0,"",SUM(O120:O139)/COUNTA(O120:O139))</f>
        <v>1.5207692307692307</v>
      </c>
      <c r="P178" s="298">
        <f t="shared" si="17"/>
        <v>3.0364835164835164</v>
      </c>
      <c r="Q178" s="294">
        <f>IF(COUNTA(Q120:Q139)=0,"",SUM(Q120:Q139)/COUNTA(Q120:Q139))</f>
        <v>418881</v>
      </c>
      <c r="R178" s="294">
        <f>IF(COUNTA(R120:R139)=0,"",SUM(R120:R139)/COUNTA(R120:R139))</f>
        <v>3732177</v>
      </c>
    </row>
    <row r="179" spans="1:18" ht="18" customHeight="1">
      <c r="A179" s="16"/>
      <c r="B179" s="16"/>
      <c r="C179" s="455" t="s">
        <v>153</v>
      </c>
      <c r="D179" s="245">
        <f aca="true" t="shared" si="19" ref="D179:R179">COUNTA(D6:D6,D10:D19,D32:D40,D59:D64,D79:D88,D99:D106,D120:D126)</f>
        <v>14</v>
      </c>
      <c r="E179" s="245">
        <f t="shared" si="19"/>
        <v>40</v>
      </c>
      <c r="F179" s="245">
        <f t="shared" si="19"/>
        <v>9</v>
      </c>
      <c r="G179" s="245">
        <f t="shared" si="19"/>
        <v>45</v>
      </c>
      <c r="H179" s="245">
        <f t="shared" si="19"/>
        <v>37</v>
      </c>
      <c r="I179" s="245">
        <f t="shared" si="19"/>
        <v>5</v>
      </c>
      <c r="J179" s="245">
        <f t="shared" si="19"/>
        <v>5</v>
      </c>
      <c r="K179" s="245">
        <f t="shared" si="19"/>
        <v>11</v>
      </c>
      <c r="L179" s="245">
        <f t="shared" si="19"/>
        <v>22</v>
      </c>
      <c r="M179" s="245">
        <f t="shared" si="19"/>
        <v>49</v>
      </c>
      <c r="N179" s="245">
        <f t="shared" si="19"/>
        <v>19</v>
      </c>
      <c r="O179" s="245">
        <f t="shared" si="19"/>
        <v>51</v>
      </c>
      <c r="P179" s="245">
        <f t="shared" si="19"/>
        <v>49</v>
      </c>
      <c r="Q179" s="245">
        <f t="shared" si="19"/>
        <v>14</v>
      </c>
      <c r="R179" s="245">
        <f t="shared" si="19"/>
        <v>13</v>
      </c>
    </row>
    <row r="180" spans="1:18" ht="18" customHeight="1">
      <c r="A180" s="16"/>
      <c r="B180" s="16"/>
      <c r="C180" s="456" t="s">
        <v>154</v>
      </c>
      <c r="D180" s="250">
        <f>IF(COUNTA(D6:D6,D10:D19,D32:D40,D59:D64,D79:D88,D99:D106,D120:D126)=0,"",SUM(D6:D6,D10:D19,D32:D40,D59:D64,D79:D88,D99:D106,D120:D126)/COUNTA(D6:D6,D10:D19,D32:D40,D59:D64,D79:D88,D99:D106,D120:D126))</f>
        <v>458660.35714285716</v>
      </c>
      <c r="E180" s="457">
        <f>IF(COUNTA(E6:E6,E10:E19,E32:E40,E59:E64,E79:E88,E99:E106,E120:E126)=0,"",SUM(E6:E6,E10:E19,E32:E40,E59:E64,E79:E88,E99:E106,E120:E126)/COUNTA(E6:E6,E10:E19,E32:E40,E59:E64,E79:E88,E99:E106,E120:E126))</f>
        <v>1.3544000000000003</v>
      </c>
      <c r="F180" s="250">
        <f>IF(COUNTA(F6:F6,F10:F19,F32:F40,F59:F64,F79:F88,F99:F106,F120:F126)=0,"",SUM(F6:F6,F10:F19,F32:F40,F59:F64,F79:F88,F99:F106,F120:F126)/COUNTA(F6:F6,F10:F19,F32:F40,F59:F64,F79:F88,F99:F106,F120:F126))</f>
        <v>381746</v>
      </c>
      <c r="G180" s="457">
        <f>IF(COUNTA(G6:G6,G10:G19,G32:G40,G59:G64,G79:G88,G99:G106,G120:G126)=0,"",SUM(G6:G6,G10:G19,G32:G40,G59:G64,G79:G88,G99:G106,G120:G126)/COUNTA(G6:G6,G10:G19,G32:G40,G59:G64,G79:G88,G99:G106,G120:G126))</f>
        <v>1.2705555555555554</v>
      </c>
      <c r="H180" s="457">
        <f>E180+G180</f>
        <v>2.6249555555555557</v>
      </c>
      <c r="I180" s="250">
        <f>IF(COUNTA(I6:I6,I10:I19,I32:I40,I59:I64,I79:I88,I99:I106,I120:I126)=0,"",SUM(I6:I6,I10:I19,I32:I40,I59:I64,I79:I88,I99:I106,I120:I126)/COUNTA(I6:I6,I10:I19,I32:I40,I59:I64,I79:I88,I99:I106,I120:I126))</f>
        <v>1067753.2</v>
      </c>
      <c r="J180" s="250">
        <f>IF(COUNTA(J6:J6,J10:J19,J32:J40,J59:J64,J79:J88,J99:J106,J120:J126)=0,"",SUM(J6:J6,J10:J19,J32:J40,J59:J64,J79:J88,J99:J106,J120:J126)/COUNTA(J6:J6,J10:J19,J32:J40,J59:J64,J79:J88,J99:J106,J120:J126))</f>
        <v>4803966.661598854</v>
      </c>
      <c r="K180" s="250">
        <f>IF(COUNTA(K6,K10:K19,K32:K40,K59:K64,K79:K88,K99:K106,K120:K126)=0,"",SUM(K6,K10:K19,K32:K40,K59:K64,K79:K88,K99:K106,K120:K126)/COUNTA(K6,K10:K19,K32:K40,K59:K64,K79:K88,K99:K106,K120:K126))</f>
        <v>0.045454545454545456</v>
      </c>
      <c r="L180" s="250">
        <f>IF(COUNTA(L6:L6,L10:L19,L32:L40,L59:L64,L79:L88,L99:L106,L120:L126)=0,"",SUM(L6:L6,L10:L19,L32:L40,L59:L64,L79:L88,L99:L106,L120:L126)/COUNTA(L6:L6,L10:L19,L32:L40,L59:L64,L79:L88,L99:L106,L120:L126))</f>
        <v>444827.8181818182</v>
      </c>
      <c r="M180" s="457">
        <f>IF(COUNTA(M6:M6,M10:M19,M32:M40,M59:M64,M79:M88,M99:M106,M120:M126)=0,"",SUM(M6:M6,M10:M19,M32:M40,M59:M64,M79:M88,M99:M106,M120:M126)/COUNTA(M6:M6,M10:M19,M32:M40,M59:M64,M79:M88,M99:M106,M120:M126))</f>
        <v>1.4261428571428572</v>
      </c>
      <c r="N180" s="250">
        <f>IF(COUNTA(N6:N6,N10:N19,N32:N40,N59:N64,N79:N88,N99:N106,N120:N126)=0,"",SUM(N6:N6,N10:N19,N32:N40,N59:N64,N79:N88,N99:N106,N120:N126)/COUNTA(N6:N6,N10:N19,N32:N40,N59:N64,N79:N88,N99:N106,N120:N126))</f>
        <v>398510.36842105264</v>
      </c>
      <c r="O180" s="457">
        <f>IF(COUNTA(O6:O6,O10:O19,O32:O40,O59:O64,O79:O88,O99:O106,O120:O126)=0,"",SUM(O6:O6,O10:O19,O32:O40,O59:O64,O79:O88,O99:O106,O120:O126)/COUNTA(O6:O6,O10:O19,O32:O40,O59:O64,O79:O88,O99:O106,O120:O126))</f>
        <v>1.350098039215686</v>
      </c>
      <c r="P180" s="457">
        <f>M180+O180</f>
        <v>2.7762408963585434</v>
      </c>
      <c r="Q180" s="250">
        <f>L180+N180</f>
        <v>843338.1866028708</v>
      </c>
      <c r="R180" s="250">
        <f>IF(COUNTA(R6:R6,R10:R19,R32:R40,R59:R64,R79:R88,R99:R106,R120:R126)=0,"",SUM(R6:R6,R10:R19,R32:R40,R59:R64,R79:R88,R99:R106,R120:R126)/COUNTA(R6:R6,R10:R19,R32:R40,R59:R64,R79:R88,R99:R106,R120:R126))</f>
        <v>4364498.704517743</v>
      </c>
    </row>
    <row r="181" spans="1:18" ht="18" customHeight="1">
      <c r="A181" s="16"/>
      <c r="B181" s="16"/>
      <c r="C181" s="455" t="s">
        <v>153</v>
      </c>
      <c r="D181" s="245">
        <f aca="true" t="shared" si="20" ref="D181:J181">COUNTA(D7:D9,D20:D28,D41:D51,D65:D76,D89:D96,D107:D118,D127:D136)</f>
        <v>3</v>
      </c>
      <c r="E181" s="245">
        <f t="shared" si="20"/>
        <v>8</v>
      </c>
      <c r="F181" s="245">
        <f t="shared" si="20"/>
        <v>4</v>
      </c>
      <c r="G181" s="245">
        <f t="shared" si="20"/>
        <v>46</v>
      </c>
      <c r="H181" s="245">
        <f t="shared" si="20"/>
        <v>8</v>
      </c>
      <c r="I181" s="245">
        <f t="shared" si="20"/>
        <v>2</v>
      </c>
      <c r="J181" s="245">
        <f t="shared" si="20"/>
        <v>2</v>
      </c>
      <c r="K181" s="245">
        <f>COUNTA(K7:K9,K20:K28,K41:K51,K65:K72,K89:K93,K107:K118,K127:K136)</f>
        <v>0</v>
      </c>
      <c r="L181" s="245">
        <f aca="true" t="shared" si="21" ref="L181:R181">COUNTA(L7:L9,L20:L28,L41:L51,L65:L76,L89:L96,L107:L118,L127:L136)</f>
        <v>6</v>
      </c>
      <c r="M181" s="245">
        <f t="shared" si="21"/>
        <v>48</v>
      </c>
      <c r="N181" s="245">
        <f t="shared" si="21"/>
        <v>4</v>
      </c>
      <c r="O181" s="245">
        <f t="shared" si="21"/>
        <v>45</v>
      </c>
      <c r="P181" s="245">
        <f t="shared" si="21"/>
        <v>37</v>
      </c>
      <c r="Q181" s="245">
        <f t="shared" si="21"/>
        <v>4</v>
      </c>
      <c r="R181" s="245">
        <f t="shared" si="21"/>
        <v>4</v>
      </c>
    </row>
    <row r="182" spans="1:18" ht="18" customHeight="1">
      <c r="A182" s="16"/>
      <c r="B182" s="16"/>
      <c r="C182" s="456" t="s">
        <v>155</v>
      </c>
      <c r="D182" s="250">
        <f>IF(COUNTA(D7:D9,D20:D28,D41:D51,D65:D76,D89:D96,D107:D118,D127:D136)=0,"",SUM(D7:D9,D20:D28,D41:D51,D65:D76,D89:D96,D107:D118,D127:D136)/COUNTA(D7:D9,D20:D28,D41:D51,D65:D76,D89:D96,D107:D118,D127:D136))</f>
        <v>769397</v>
      </c>
      <c r="E182" s="457">
        <f>IF(COUNTA(E7:E9,E20:E28,E41:E51,E65:E76,E89:E96,E107:E118,E127:E136)=0,"",SUM(E7:E9,E20:E28,E41:E51,E65:E76,E89:E96,E107:E118,E127:E136)/COUNTA(E7:E9,E20:E28,E41:E51,E65:E76,E89:E96,E107:E118,E127:E136))</f>
        <v>1.9674999999999998</v>
      </c>
      <c r="F182" s="250">
        <f>IF(COUNTA(F7:F9,F20:F28,F41:F51,F65:F76,F89:F96,F107:F118,F127:F136)=0,"",SUM(F7:F9,F20:F28,F41:F51,F65:F76,F89:F96,F107:F118,F127:F136)/COUNTA(F7:F9,F20:F28,F41:F51,F65:F76,F89:F96,F107:F118,F127:F136))</f>
        <v>512612</v>
      </c>
      <c r="G182" s="457">
        <f>IF(COUNTA(G7:G9,G20:G28,G41:G51,G65:G76,G89:G96,G107:G118,G127:G136)=0,"",SUM(G7:G9,G20:G28,G41:G51,G65:G76,G89:G96,G107:G118,G127:G136)/COUNTA(G7:G9,G20:G28,G41:G51,G65:G76,G89:G96,G107:G118,G127:G136))</f>
        <v>1.729565217391304</v>
      </c>
      <c r="H182" s="457">
        <f>E182+G182</f>
        <v>3.697065217391304</v>
      </c>
      <c r="I182" s="250">
        <f>IF(COUNTA(I7:I9,I20:I28,I41:I51,I65:I76,I89:I96,I107:I118,I127:I136)=0,"",SUM(I7:I9,I20:I28,I41:I51,I65:I76,I89:I96,I107:I118,I127:I136)/COUNTA(I7:I9,I20:I28,I41:I51,I65:I76,I89:I96,I107:I118,I127:I136))</f>
        <v>1273564</v>
      </c>
      <c r="J182" s="250">
        <f>IF(COUNTA(J7:J9,J20:J28,J41:J51,J65:J76,J89:J96,J107:J118,J127:J136)=0,"",SUM(J7:J9,J20:J28,J41:J51,J65:J76,J89:J96,J107:J118,J127:J136)/COUNTA(J7:J9,J20:J28,J41:J51,J65:J76,J89:J96,J107:J118,J127:J136))</f>
        <v>5470274.909090908</v>
      </c>
      <c r="K182" s="114"/>
      <c r="L182" s="250">
        <f>IF(COUNTA(L7:L9,L20:L28,L41:L51,L65:L76,L89:L96,L107:L118,L127:L136)=0,"",SUM(L7:L9,L20:L28,L41:L51,L65:L76,L89:L96,L107:L118,L127:L136)/COUNTA(L7:L9,L20:L28,L41:L51,L65:L76,L89:L96,L107:L118,L127:L136))</f>
        <v>608014.1666666666</v>
      </c>
      <c r="M182" s="457">
        <f>IF(COUNTA(M7:M9,M20:M28,M41:M51,M65:M76,M89:M96,M107:M118,M127:M136)=0,"",SUM(M7:M9,M20:M28,M41:M51,M65:M76,M89:M96,M107:M118,M127:M136)/COUNTA(M7:M9,M20:M28,M41:M51,M65:M76,M89:M96,M107:M118,M127:M136))</f>
        <v>2.0110416666666673</v>
      </c>
      <c r="N182" s="250">
        <f>IF(COUNTA(N7:N9,N20:N28,N41:N51,N65:N76,N89:N96,N107:N118,N127:N136)=0,"",SUM(N7:N9,N20:N28,N41:N51,N65:N76,N89:N96,N107:N118,N127:N136)/COUNTA(N7:N9,N20:N28,N41:N51,N65:N76,N89:N96,N107:N118,N127:N136))</f>
        <v>497925.5</v>
      </c>
      <c r="O182" s="457">
        <f>IF(COUNTA(O7:O9,O20:O28,O41:O51,O65:O76,O89:O96,O107:O118,O127:O136)=0,"",SUM(O7:O9,O20:O28,O41:O51,O65:O76,O89:O96,O107:O118,O127:O136)/COUNTA(O7:O9,O20:O28,O41:O51,O65:O76,O89:O96,O107:O118,O127:O136))</f>
        <v>1.7433333333333332</v>
      </c>
      <c r="P182" s="457">
        <f>M182+O182</f>
        <v>3.7543750000000005</v>
      </c>
      <c r="Q182" s="250">
        <f>IF(COUNTA(Q7:Q9,Q20:Q28,Q41:Q51,Q65:Q76,Q89:Q96,Q107:Q118,Q127:Q136)=0,"",SUM(Q7:Q9,Q20:Q28,Q41:Q51,Q65:Q76,Q89:Q96,Q107:Q118,Q127:Q136)/COUNTA(Q7:Q9,Q20:Q28,Q41:Q51,Q65:Q76,Q89:Q96,Q107:Q118,Q127:Q136))</f>
        <v>1195896</v>
      </c>
      <c r="R182" s="250">
        <f>IF(COUNTA(R7:R9,R20:R28,R41:R51,R65:R76,R89:R96,R107:R118,R127:R136)=0,"",SUM(R7:R9,R20:R28,R41:R51,R65:R76,R89:R96,R107:R118,R127:R136)/COUNTA(R7:R9,R20:R28,R41:R51,R65:R76,R89:R96,R107:R118,R127:R136))</f>
        <v>5321089.7272727275</v>
      </c>
    </row>
    <row r="183" spans="1:18" ht="18" customHeight="1">
      <c r="A183" s="16"/>
      <c r="B183" s="16"/>
      <c r="C183" s="455" t="s">
        <v>153</v>
      </c>
      <c r="D183" s="245">
        <f>COUNTA(D29:D31,D52:D58,D77:D78,D97:D98,D119,D137:D139)</f>
        <v>1</v>
      </c>
      <c r="E183" s="245">
        <f>COUNTA(E29:E31,E52:E58,E77:E78,E97:E98,E119,E137:E139)</f>
        <v>8</v>
      </c>
      <c r="F183" s="245">
        <f>COUNTA(F29:F31,F52:F58,D77:D78,F97:F98,F119:F119,F137:F139)</f>
        <v>1</v>
      </c>
      <c r="G183" s="245">
        <f>COUNTA(G29:G31,G52:G58,E77:E78,G97:G98,G119:G119,G137:G139)</f>
        <v>11</v>
      </c>
      <c r="H183" s="245">
        <f>COUNTA(H29:H31,H52:H58,F77:F78,H97:H98,H119:H119,H137:H139)</f>
        <v>7</v>
      </c>
      <c r="I183" s="245">
        <f>COUNTA(I29:I31,I52:I58,I77:I78,I97:I98,I119:I119,I137:I139)</f>
        <v>1</v>
      </c>
      <c r="J183" s="245">
        <f>COUNTA(J29:J31,J52:J58,H77:H78,J97:J98,J119:J119,J137:J139)</f>
        <v>2</v>
      </c>
      <c r="K183" s="245">
        <f>COUNTA(K29:K31,K52:K58,I77:I78,K97:K98,K119,K137:K139)</f>
        <v>0</v>
      </c>
      <c r="L183" s="245">
        <f aca="true" t="shared" si="22" ref="L183:R183">COUNTA(L29:L31,L52:L58,J77:J78,L97:L98,L119:L119,L137:L139)</f>
        <v>2</v>
      </c>
      <c r="M183" s="245">
        <f t="shared" si="22"/>
        <v>12</v>
      </c>
      <c r="N183" s="245">
        <f t="shared" si="22"/>
        <v>2</v>
      </c>
      <c r="O183" s="245">
        <f t="shared" si="22"/>
        <v>14</v>
      </c>
      <c r="P183" s="245">
        <f t="shared" si="22"/>
        <v>10</v>
      </c>
      <c r="Q183" s="245">
        <f t="shared" si="22"/>
        <v>4</v>
      </c>
      <c r="R183" s="245">
        <f t="shared" si="22"/>
        <v>3</v>
      </c>
    </row>
    <row r="184" spans="1:18" ht="18" customHeight="1">
      <c r="A184" s="16"/>
      <c r="B184" s="16"/>
      <c r="C184" s="456" t="s">
        <v>156</v>
      </c>
      <c r="D184" s="250">
        <f>IF(COUNTA(D29:D31,D52:D58,D77:D78,D97:D98,D119:D119,D137:D139)=0,"",SUM(D29:D31,D52:D58,D77:D78,D97:D98,D119:D119,D137:D139)/COUNTA(D29:D31,D52:D58,D77:D78,D97:D98,D119:D119,D137:D139))</f>
        <v>709610</v>
      </c>
      <c r="E184" s="457">
        <f>IF(COUNTA(E29:E31,E52:E58,E77:E78,E97:E98,E119:E119,E137:E139)=0,"",SUM(E29:E31,E52:E58,E77:E78,E97:E98,E119:E119,E137:E139)/COUNTA(E29:E31,E52:E58,E77:E78,E97:E98,E119:E119,E137:E139))</f>
        <v>1.73125</v>
      </c>
      <c r="F184" s="250">
        <f>IF(COUNTA(F29:F31,F52:F58,D77:D78,F97:F98,F119:F119,F137:F139)=0,"",SUM(F29:F31,F52:F58,D77:D78,F97:F98,F119:F119,F137:F139)/COUNTA(F29:F31,F52:F58,D77:D78,F97:F98,F119:F119,F137:F139))</f>
        <v>746958</v>
      </c>
      <c r="G184" s="457">
        <f>IF(COUNTA(G29:G31,G52:G58,E77:E78,G97:G98,G119:G119,G137:G139)=0,"",SUM(G29:G31,G52:G58,E77:E78,G97:G98,G119:G119,G137:G139)/COUNTA(G29:G31,G52:G58,E77:E78,G97:G98,G119:G119,G137:G139))</f>
        <v>1.3863636363636362</v>
      </c>
      <c r="H184" s="457">
        <f>E184+G184</f>
        <v>3.117613636363636</v>
      </c>
      <c r="I184" s="273">
        <f>IF(COUNTA(I29:I31,I52:I58,I77:I78,I97:I98,I119:I119,I137:I139)=0,"",SUM(I29:I31,I52:I58,I77:I78,I97:I98,I119:I119,I137:I139)/COUNTA(I29:I31,I52:I58,I77:I78,I97:I98,I119:I119,I137:I139))</f>
        <v>1456568</v>
      </c>
      <c r="J184" s="273">
        <f>IF(COUNTA(J29:J31,J52:J58,J77:J78,J97:J98,J119:J119,J137:J139)=0,"",SUM(J29:J31,J52:J58,J77:J78,J97:J98,J119:J119,J137:J139)/COUNTA(J29:J31,J52:J58,J77:J78,J97:J98,J119:J119,J137:J139))</f>
        <v>5938315.368421053</v>
      </c>
      <c r="K184" s="250">
        <f>IF(COUNTA(K29:K31,K52:K58,I77:I78,K97:K98,K119,K137:K139)=0,"",SUM(K29:K31,K52:K58,I77:I78,K97:K98,K119,K137:K139)/COUNTA(K29:K31,K52:K58,I77:I78,K97:K98,K119,K137:K139))</f>
      </c>
      <c r="L184" s="250">
        <f>IF(COUNTA(L29:L31,L52:L58,L77:L78,L97:L98,L119:L119,L137:L139)=0,"",SUM(L29:L31,L52:L58,L77:L78,L97:L98,L119:L119,L137:L139)/COUNTA(L29:L31,L52:L58,L77:L78,L97:L98,L119:L119,L137:L139))</f>
        <v>352303.5</v>
      </c>
      <c r="M184" s="457">
        <f>IF(COUNTA(M29:M31,M52:M58,M77:M78,M97:M98,M119:M119,M137:M139)=0,"",SUM(M29:M31,M52:M58,M77:M78,M97:M98,M119:M119,M137:M139)/COUNTA(M29:M31,M52:M58,M77:M78,M97:M98,M119:M119,M137:M139))</f>
        <v>1.364285714285714</v>
      </c>
      <c r="N184" s="250">
        <f>IF(COUNTA(N29:N31,N52:N58,L77:L78,N97:N98,N119:N119,N137:N139)=0,"",SUM(N29:N31,N52:N58,L77:L78,N97:N98,N119:N119,N137:N139)/COUNTA(N29:N31,N52:N58,L77:L78,N97:N98,N119:N119,N137:N139))</f>
        <v>370846</v>
      </c>
      <c r="O184" s="457">
        <f>IF(COUNTA(O29:O31,O52:O58,M77:M78,O97:O98,O119:O119,O137:O139)=0,"",SUM(O29:O31,O52:O58,M77:M78,O97:O98,O119:O119,O137:O139)/COUNTA(O29:O31,O52:O58,M77:M78,O97:O98,O119:O119,O137:O139))</f>
        <v>1.3642857142857139</v>
      </c>
      <c r="P184" s="457">
        <f>M184+O184</f>
        <v>2.7285714285714278</v>
      </c>
      <c r="Q184" s="273">
        <f>IF(COUNTA(Q29:Q31,Q52:Q58,Q77:Q78,Q97:Q98,Q119:Q119,Q137:Q139)=0,"",SUM(Q29:Q31,Q52:Q58,Q77:Q78,Q97:Q98,Q119:Q119,Q137:Q139)/COUNTA(Q29:Q31,Q52:Q58,Q77:Q78,Q97:Q98,Q119:Q119,Q137:Q139))</f>
        <v>723149.5</v>
      </c>
      <c r="R184" s="273">
        <f>IF(COUNTA(R29:R31,R52:R58,R77:R78,R97:R98,R119:R119,R137:R139)=0,"",SUM(R29:R31,R52:R58,R77:R78,R97:R98,R119:R119,R137:R139)/COUNTA(R29:R31,R52:R58,R77:R78,R97:R98,R119:R119,R137:R139))</f>
        <v>5896448.47368421</v>
      </c>
    </row>
    <row r="185" spans="1:18" ht="18" customHeight="1">
      <c r="A185" s="16"/>
      <c r="B185" s="16"/>
      <c r="C185" s="455" t="s">
        <v>153</v>
      </c>
      <c r="D185" s="245">
        <f aca="true" t="shared" si="23" ref="D185:R185">COUNTA(D6:D139)</f>
        <v>18</v>
      </c>
      <c r="E185" s="245">
        <f t="shared" si="23"/>
        <v>56</v>
      </c>
      <c r="F185" s="245">
        <f t="shared" si="23"/>
        <v>14</v>
      </c>
      <c r="G185" s="245">
        <f t="shared" si="23"/>
        <v>102</v>
      </c>
      <c r="H185" s="245">
        <f t="shared" si="23"/>
        <v>53</v>
      </c>
      <c r="I185" s="245">
        <f t="shared" si="23"/>
        <v>8</v>
      </c>
      <c r="J185" s="245">
        <f t="shared" si="23"/>
        <v>8</v>
      </c>
      <c r="K185" s="245">
        <f t="shared" si="23"/>
        <v>11</v>
      </c>
      <c r="L185" s="245">
        <f t="shared" si="23"/>
        <v>30</v>
      </c>
      <c r="M185" s="245">
        <f t="shared" si="23"/>
        <v>111</v>
      </c>
      <c r="N185" s="245">
        <f t="shared" si="23"/>
        <v>25</v>
      </c>
      <c r="O185" s="245">
        <f t="shared" si="23"/>
        <v>110</v>
      </c>
      <c r="P185" s="245">
        <f t="shared" si="23"/>
        <v>98</v>
      </c>
      <c r="Q185" s="245">
        <f t="shared" si="23"/>
        <v>20</v>
      </c>
      <c r="R185" s="245">
        <f t="shared" si="23"/>
        <v>18</v>
      </c>
    </row>
    <row r="186" spans="1:18" ht="18" customHeight="1">
      <c r="A186" s="16"/>
      <c r="B186" s="16"/>
      <c r="C186" s="456" t="s">
        <v>157</v>
      </c>
      <c r="D186" s="458">
        <f aca="true" t="shared" si="24" ref="D186:J186">IF(COUNTA(D6:D139)=0,"",SUM(D6:D139)/COUNTA(D6:D139))</f>
        <v>524391.4444444445</v>
      </c>
      <c r="E186" s="459">
        <f t="shared" si="24"/>
        <v>1.4958214285714284</v>
      </c>
      <c r="F186" s="458">
        <f t="shared" si="24"/>
        <v>445222.85714285716</v>
      </c>
      <c r="G186" s="459">
        <f t="shared" si="24"/>
        <v>1.490049019607843</v>
      </c>
      <c r="H186" s="459">
        <f t="shared" si="24"/>
        <v>2.8927169811320748</v>
      </c>
      <c r="I186" s="458">
        <f t="shared" si="24"/>
        <v>1167807.75</v>
      </c>
      <c r="J186" s="458">
        <f t="shared" si="24"/>
        <v>5112337.311824641</v>
      </c>
      <c r="K186" s="114"/>
      <c r="L186" s="458">
        <f aca="true" t="shared" si="25" ref="L186:R186">IF(COUNTA(L6:L139)=0,"",SUM(L6:L139)/COUNTA(L6:L139))</f>
        <v>471296.8</v>
      </c>
      <c r="M186" s="459">
        <f t="shared" si="25"/>
        <v>1.6712702702702704</v>
      </c>
      <c r="N186" s="458">
        <f t="shared" si="25"/>
        <v>412203.64</v>
      </c>
      <c r="O186" s="459">
        <f t="shared" si="25"/>
        <v>1.5114090909090914</v>
      </c>
      <c r="P186" s="459">
        <f t="shared" si="25"/>
        <v>3.179755102040817</v>
      </c>
      <c r="Q186" s="458">
        <f t="shared" si="25"/>
        <v>853060.35</v>
      </c>
      <c r="R186" s="458">
        <f t="shared" si="25"/>
        <v>4662182.807861433</v>
      </c>
    </row>
    <row r="187" spans="1:18" ht="18" customHeight="1">
      <c r="A187" s="15"/>
      <c r="B187" s="15"/>
      <c r="C187" s="311"/>
      <c r="D187" s="23"/>
      <c r="E187" s="22"/>
      <c r="F187" s="23"/>
      <c r="G187" s="22"/>
      <c r="H187" s="313"/>
      <c r="I187" s="312"/>
      <c r="J187" s="313"/>
      <c r="K187" s="316"/>
      <c r="L187" s="23"/>
      <c r="M187" s="22"/>
      <c r="N187" s="23"/>
      <c r="O187" s="22"/>
      <c r="P187" s="313"/>
      <c r="Q187" s="312"/>
      <c r="R187" s="313"/>
    </row>
    <row r="188" spans="1:18" ht="14.25">
      <c r="A188" s="1"/>
      <c r="B188" s="1"/>
      <c r="C188" s="1"/>
      <c r="E188" s="3"/>
      <c r="G188" s="3"/>
      <c r="H188" s="3"/>
      <c r="I188" s="5"/>
      <c r="J188" s="3"/>
      <c r="K188" s="6"/>
      <c r="M188" s="3"/>
      <c r="O188" s="3"/>
      <c r="P188" s="3"/>
      <c r="Q188" s="5"/>
      <c r="R188" s="3"/>
    </row>
  </sheetData>
  <sheetProtection/>
  <printOptions/>
  <pageMargins left="0.5905511811023623" right="0.5905511811023623" top="0.3937007874015748" bottom="0.5905511811023623" header="0.2755905511811024" footer="0.31496062992125984"/>
  <pageSetup errors="blank" fitToHeight="4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zoomScale="75" zoomScaleNormal="75" zoomScalePageLayoutView="0" workbookViewId="0" topLeftCell="A1">
      <pane xSplit="3" ySplit="5" topLeftCell="D6" activePane="bottomRight" state="frozen"/>
      <selection pane="topLeft" activeCell="D99" sqref="D99"/>
      <selection pane="topRight" activeCell="D99" sqref="D99"/>
      <selection pane="bottomLeft" activeCell="D99" sqref="D99"/>
      <selection pane="bottomRight" activeCell="U61" sqref="U61"/>
    </sheetView>
  </sheetViews>
  <sheetFormatPr defaultColWidth="9.00390625" defaultRowHeight="13.5"/>
  <cols>
    <col min="1" max="1" width="4.625" style="0" customWidth="1"/>
    <col min="2" max="2" width="9.00390625" style="0" hidden="1" customWidth="1"/>
    <col min="3" max="3" width="12.25390625" style="0" customWidth="1"/>
    <col min="4" max="4" width="13.375" style="0" customWidth="1"/>
    <col min="5" max="5" width="12.625" style="0" customWidth="1"/>
    <col min="6" max="6" width="7.50390625" style="0" customWidth="1"/>
    <col min="7" max="7" width="18.375" style="0" customWidth="1"/>
    <col min="8" max="8" width="12.375" style="0" customWidth="1"/>
    <col min="9" max="11" width="7.50390625" style="0" customWidth="1"/>
    <col min="12" max="12" width="18.375" style="0" customWidth="1"/>
    <col min="13" max="13" width="12.625" style="0" customWidth="1"/>
    <col min="14" max="16" width="7.50390625" style="0" customWidth="1"/>
    <col min="17" max="17" width="7.00390625" style="0" customWidth="1"/>
    <col min="18" max="18" width="6.875" style="0" customWidth="1"/>
    <col min="19" max="19" width="6.75390625" style="0" customWidth="1"/>
    <col min="20" max="20" width="7.125" style="0" customWidth="1"/>
    <col min="21" max="21" width="5.375" style="0" customWidth="1"/>
    <col min="22" max="22" width="12.25390625" style="0" hidden="1" customWidth="1"/>
    <col min="23" max="23" width="2.375" style="0" customWidth="1"/>
  </cols>
  <sheetData>
    <row r="1" spans="1:23" ht="28.5">
      <c r="A1" s="1"/>
      <c r="B1" s="1"/>
      <c r="C1" s="978" t="s">
        <v>700</v>
      </c>
      <c r="D1" s="461"/>
      <c r="E1" s="1"/>
      <c r="F1" s="3"/>
      <c r="G1" s="4"/>
      <c r="H1" s="5"/>
      <c r="I1" s="3"/>
      <c r="J1" s="3"/>
      <c r="K1" s="3"/>
      <c r="L1" s="1"/>
      <c r="M1" s="5"/>
      <c r="N1" s="3"/>
      <c r="O1" s="3"/>
      <c r="P1" s="3"/>
      <c r="Q1" s="1"/>
      <c r="R1" s="1"/>
      <c r="S1" s="1"/>
      <c r="T1" s="1"/>
      <c r="U1" s="1"/>
      <c r="V1" s="6"/>
      <c r="W1" s="7"/>
    </row>
    <row r="2" spans="1:23" ht="18" customHeight="1">
      <c r="A2" s="1"/>
      <c r="B2" s="1"/>
      <c r="C2" s="8"/>
      <c r="D2" s="8"/>
      <c r="E2" s="9"/>
      <c r="F2" s="10"/>
      <c r="G2" s="9"/>
      <c r="H2" s="11"/>
      <c r="I2" s="10"/>
      <c r="J2" s="10"/>
      <c r="K2" s="10"/>
      <c r="L2" s="9"/>
      <c r="M2" s="11"/>
      <c r="N2" s="12"/>
      <c r="O2" s="12"/>
      <c r="P2" s="12"/>
      <c r="Q2" s="13">
        <f ca="1">NOW()</f>
        <v>41598.79573009259</v>
      </c>
      <c r="R2" s="14" t="s">
        <v>0</v>
      </c>
      <c r="S2" s="9"/>
      <c r="T2" s="9"/>
      <c r="U2" s="1"/>
      <c r="V2" s="9"/>
      <c r="W2" s="7"/>
    </row>
    <row r="3" spans="1:23" ht="6" customHeight="1">
      <c r="A3" s="15"/>
      <c r="B3" s="15"/>
      <c r="C3" s="16"/>
      <c r="D3" s="16"/>
      <c r="E3" s="16"/>
      <c r="F3" s="17"/>
      <c r="G3" s="16"/>
      <c r="H3" s="18"/>
      <c r="I3" s="17"/>
      <c r="J3" s="17"/>
      <c r="K3" s="17"/>
      <c r="L3" s="16"/>
      <c r="M3" s="18"/>
      <c r="N3" s="17"/>
      <c r="O3" s="17"/>
      <c r="P3" s="17"/>
      <c r="Q3" s="16"/>
      <c r="R3" s="16"/>
      <c r="S3" s="16"/>
      <c r="T3" s="16"/>
      <c r="U3" s="16"/>
      <c r="V3" s="19"/>
      <c r="W3" s="7"/>
    </row>
    <row r="4" spans="1:23" ht="18" customHeight="1">
      <c r="A4" s="16"/>
      <c r="B4" s="16"/>
      <c r="C4" s="1478" t="s">
        <v>333</v>
      </c>
      <c r="D4" s="1473" t="s">
        <v>516</v>
      </c>
      <c r="E4" s="21" t="s">
        <v>2</v>
      </c>
      <c r="F4" s="22"/>
      <c r="G4" s="979"/>
      <c r="H4" s="24" t="s">
        <v>3</v>
      </c>
      <c r="I4" s="25"/>
      <c r="J4" s="25"/>
      <c r="K4" s="25"/>
      <c r="L4" s="980"/>
      <c r="M4" s="27" t="s">
        <v>4</v>
      </c>
      <c r="N4" s="981"/>
      <c r="O4" s="22"/>
      <c r="P4" s="22"/>
      <c r="Q4" s="21" t="s">
        <v>5</v>
      </c>
      <c r="R4" s="23"/>
      <c r="S4" s="23"/>
      <c r="T4" s="979"/>
      <c r="U4" s="982" t="s">
        <v>6</v>
      </c>
      <c r="V4" s="29"/>
      <c r="W4" s="7"/>
    </row>
    <row r="5" spans="1:23" ht="18" customHeight="1">
      <c r="A5" s="30" t="s">
        <v>7</v>
      </c>
      <c r="B5" s="16"/>
      <c r="C5" s="1479"/>
      <c r="D5" s="1474"/>
      <c r="E5" s="20" t="s">
        <v>9</v>
      </c>
      <c r="F5" s="361" t="s">
        <v>10</v>
      </c>
      <c r="G5" s="894" t="s">
        <v>11</v>
      </c>
      <c r="H5" s="362" t="s">
        <v>9</v>
      </c>
      <c r="I5" s="361" t="s">
        <v>386</v>
      </c>
      <c r="J5" s="361" t="s">
        <v>384</v>
      </c>
      <c r="K5" s="361" t="s">
        <v>385</v>
      </c>
      <c r="L5" s="28" t="s">
        <v>11</v>
      </c>
      <c r="M5" s="362" t="s">
        <v>9</v>
      </c>
      <c r="N5" s="359" t="s">
        <v>386</v>
      </c>
      <c r="O5" s="361" t="s">
        <v>384</v>
      </c>
      <c r="P5" s="361" t="s">
        <v>385</v>
      </c>
      <c r="Q5" s="20" t="s">
        <v>13</v>
      </c>
      <c r="R5" s="20" t="s">
        <v>14</v>
      </c>
      <c r="S5" s="20" t="s">
        <v>6</v>
      </c>
      <c r="T5" s="28" t="s">
        <v>15</v>
      </c>
      <c r="U5" s="983" t="s">
        <v>16</v>
      </c>
      <c r="V5" s="29"/>
      <c r="W5" s="7"/>
    </row>
    <row r="6" spans="1:23" ht="18" customHeight="1">
      <c r="A6" s="15">
        <f aca="true" t="shared" si="0" ref="A6:A18">IF(I6="","",IF(I6=N6,"0",IF(I6&gt;N6,"+","-")))</f>
      </c>
      <c r="B6" s="15">
        <v>1</v>
      </c>
      <c r="C6" s="1014" t="s">
        <v>502</v>
      </c>
      <c r="D6" s="989" t="s">
        <v>503</v>
      </c>
      <c r="E6" s="990"/>
      <c r="F6" s="39">
        <v>1</v>
      </c>
      <c r="G6" s="167"/>
      <c r="H6" s="100"/>
      <c r="I6" s="39"/>
      <c r="J6" s="717">
        <v>0.6</v>
      </c>
      <c r="K6" s="717"/>
      <c r="L6" s="48"/>
      <c r="M6" s="100"/>
      <c r="N6" s="39">
        <v>1</v>
      </c>
      <c r="O6" s="717">
        <v>0.6</v>
      </c>
      <c r="P6" s="717">
        <f>N6+O6</f>
        <v>1.6</v>
      </c>
      <c r="Q6" s="991">
        <v>41578</v>
      </c>
      <c r="R6" s="992">
        <v>41589</v>
      </c>
      <c r="S6" s="992"/>
      <c r="T6" s="993"/>
      <c r="U6" s="994"/>
      <c r="V6" s="19"/>
      <c r="W6" s="7"/>
    </row>
    <row r="7" spans="1:23" ht="18" customHeight="1">
      <c r="A7" s="15">
        <f t="shared" si="0"/>
      </c>
      <c r="B7" s="15"/>
      <c r="C7" s="1074"/>
      <c r="D7" s="999" t="s">
        <v>504</v>
      </c>
      <c r="E7" s="985"/>
      <c r="F7" s="51">
        <v>1</v>
      </c>
      <c r="G7" s="84"/>
      <c r="H7" s="53"/>
      <c r="I7" s="51"/>
      <c r="J7" s="103">
        <v>0.6</v>
      </c>
      <c r="K7" s="103"/>
      <c r="L7" s="84"/>
      <c r="M7" s="53"/>
      <c r="N7" s="51"/>
      <c r="O7" s="103">
        <v>0.6</v>
      </c>
      <c r="P7" s="103"/>
      <c r="Q7" s="995">
        <v>41578</v>
      </c>
      <c r="R7" s="996">
        <v>41589</v>
      </c>
      <c r="S7" s="996"/>
      <c r="T7" s="997"/>
      <c r="U7" s="998"/>
      <c r="V7" s="19"/>
      <c r="W7" s="7"/>
    </row>
    <row r="8" spans="1:23" ht="18" customHeight="1">
      <c r="A8" s="15">
        <f t="shared" si="0"/>
      </c>
      <c r="B8" s="15"/>
      <c r="C8" s="1074"/>
      <c r="D8" s="999" t="s">
        <v>308</v>
      </c>
      <c r="E8" s="985"/>
      <c r="F8" s="51">
        <v>1</v>
      </c>
      <c r="G8" s="84"/>
      <c r="H8" s="53"/>
      <c r="I8" s="51"/>
      <c r="J8" s="103">
        <v>0.6</v>
      </c>
      <c r="K8" s="103"/>
      <c r="L8" s="84"/>
      <c r="M8" s="53"/>
      <c r="N8" s="51"/>
      <c r="O8" s="103">
        <v>0.6</v>
      </c>
      <c r="P8" s="103"/>
      <c r="Q8" s="995">
        <v>41578</v>
      </c>
      <c r="R8" s="996">
        <v>41589</v>
      </c>
      <c r="S8" s="996"/>
      <c r="T8" s="997"/>
      <c r="U8" s="998"/>
      <c r="V8" s="19"/>
      <c r="W8" s="7"/>
    </row>
    <row r="9" spans="1:23" ht="18" customHeight="1">
      <c r="A9" s="15">
        <f t="shared" si="0"/>
      </c>
      <c r="B9" s="15"/>
      <c r="C9" s="670"/>
      <c r="D9" s="999" t="s">
        <v>505</v>
      </c>
      <c r="E9" s="985"/>
      <c r="F9" s="51">
        <v>1</v>
      </c>
      <c r="G9" s="84"/>
      <c r="H9" s="53"/>
      <c r="I9" s="51"/>
      <c r="J9" s="103" t="s">
        <v>500</v>
      </c>
      <c r="K9" s="103"/>
      <c r="L9" s="84"/>
      <c r="M9" s="53">
        <v>25000</v>
      </c>
      <c r="N9" s="51"/>
      <c r="O9" s="103" t="s">
        <v>500</v>
      </c>
      <c r="P9" s="103" t="s">
        <v>506</v>
      </c>
      <c r="Q9" s="995">
        <v>41578</v>
      </c>
      <c r="R9" s="996">
        <v>41589</v>
      </c>
      <c r="S9" s="996"/>
      <c r="T9" s="997"/>
      <c r="U9" s="998"/>
      <c r="V9" s="19"/>
      <c r="W9" s="7"/>
    </row>
    <row r="10" spans="1:23" ht="18" customHeight="1">
      <c r="A10" s="15">
        <f t="shared" si="0"/>
      </c>
      <c r="B10" s="15"/>
      <c r="C10" s="1249" t="s">
        <v>403</v>
      </c>
      <c r="D10" s="984" t="s">
        <v>335</v>
      </c>
      <c r="E10" s="985"/>
      <c r="F10" s="51"/>
      <c r="G10" s="84"/>
      <c r="H10" s="53"/>
      <c r="I10" s="51"/>
      <c r="J10" s="103"/>
      <c r="K10" s="103"/>
      <c r="L10" s="56"/>
      <c r="M10" s="53"/>
      <c r="N10" s="51">
        <v>2.3</v>
      </c>
      <c r="O10" s="103"/>
      <c r="P10" s="103"/>
      <c r="Q10" s="864"/>
      <c r="R10" s="586"/>
      <c r="S10" s="586"/>
      <c r="T10" s="987"/>
      <c r="U10" s="988"/>
      <c r="V10" s="19"/>
      <c r="W10" s="7"/>
    </row>
    <row r="11" spans="1:23" ht="18" customHeight="1">
      <c r="A11" s="15">
        <f t="shared" si="0"/>
      </c>
      <c r="B11" s="15"/>
      <c r="C11" s="1250"/>
      <c r="D11" s="984" t="s">
        <v>507</v>
      </c>
      <c r="E11" s="985"/>
      <c r="F11" s="51"/>
      <c r="G11" s="84"/>
      <c r="H11" s="53"/>
      <c r="I11" s="51"/>
      <c r="J11" s="103">
        <v>1</v>
      </c>
      <c r="K11" s="103"/>
      <c r="L11" s="56"/>
      <c r="M11" s="53"/>
      <c r="N11" s="51"/>
      <c r="O11" s="103"/>
      <c r="P11" s="103"/>
      <c r="Q11" s="864"/>
      <c r="R11" s="586"/>
      <c r="S11" s="586"/>
      <c r="T11" s="987"/>
      <c r="U11" s="988"/>
      <c r="V11" s="19"/>
      <c r="W11" s="7"/>
    </row>
    <row r="12" spans="1:23" ht="18" customHeight="1">
      <c r="A12" s="15">
        <f t="shared" si="0"/>
      </c>
      <c r="B12" s="15"/>
      <c r="C12" s="1247" t="s">
        <v>464</v>
      </c>
      <c r="D12" s="1005" t="s">
        <v>243</v>
      </c>
      <c r="E12" s="985"/>
      <c r="F12" s="51">
        <v>2</v>
      </c>
      <c r="G12" s="84"/>
      <c r="H12" s="53"/>
      <c r="I12" s="51"/>
      <c r="J12" s="103">
        <v>1.1</v>
      </c>
      <c r="K12" s="103">
        <v>2.8</v>
      </c>
      <c r="L12" s="986"/>
      <c r="M12" s="53"/>
      <c r="N12" s="51">
        <v>1.7</v>
      </c>
      <c r="O12" s="103">
        <v>1.1</v>
      </c>
      <c r="P12" s="103">
        <f>N12+O12</f>
        <v>2.8</v>
      </c>
      <c r="Q12" s="864">
        <v>41557</v>
      </c>
      <c r="R12" s="586">
        <v>41585</v>
      </c>
      <c r="S12" s="586"/>
      <c r="T12" s="987"/>
      <c r="U12" s="988"/>
      <c r="V12" s="19"/>
      <c r="W12" s="7"/>
    </row>
    <row r="13" spans="1:23" ht="18" customHeight="1" thickBot="1">
      <c r="A13" s="15">
        <f t="shared" si="0"/>
      </c>
      <c r="B13" s="15"/>
      <c r="C13" s="1253" t="s">
        <v>508</v>
      </c>
      <c r="D13" s="1254" t="s">
        <v>344</v>
      </c>
      <c r="E13" s="1255"/>
      <c r="F13" s="1256">
        <v>1.5</v>
      </c>
      <c r="G13" s="1257"/>
      <c r="H13" s="905"/>
      <c r="I13" s="1256"/>
      <c r="J13" s="1258">
        <v>0.6</v>
      </c>
      <c r="K13" s="1258"/>
      <c r="L13" s="1259"/>
      <c r="M13" s="905"/>
      <c r="N13" s="1256"/>
      <c r="O13" s="1258">
        <v>0.6</v>
      </c>
      <c r="P13" s="1258"/>
      <c r="Q13" s="1260">
        <v>41536</v>
      </c>
      <c r="R13" s="1261">
        <v>41586</v>
      </c>
      <c r="S13" s="1261"/>
      <c r="T13" s="1262"/>
      <c r="U13" s="1263"/>
      <c r="V13" s="19"/>
      <c r="W13" s="7"/>
    </row>
    <row r="14" spans="1:23" ht="18" customHeight="1" thickTop="1">
      <c r="A14" s="15">
        <f t="shared" si="0"/>
      </c>
      <c r="B14" s="15"/>
      <c r="C14" s="1248" t="s">
        <v>336</v>
      </c>
      <c r="D14" s="1000" t="s">
        <v>308</v>
      </c>
      <c r="E14" s="1001"/>
      <c r="F14" s="68"/>
      <c r="G14" s="177"/>
      <c r="H14" s="70"/>
      <c r="I14" s="68"/>
      <c r="J14" s="1131">
        <v>0</v>
      </c>
      <c r="K14" s="1131"/>
      <c r="L14" s="1002"/>
      <c r="M14" s="70"/>
      <c r="N14" s="68"/>
      <c r="O14" s="1131">
        <v>0</v>
      </c>
      <c r="P14" s="1131"/>
      <c r="Q14" s="1003"/>
      <c r="R14" s="617"/>
      <c r="S14" s="617"/>
      <c r="T14" s="1031"/>
      <c r="U14" s="1015"/>
      <c r="V14" s="19"/>
      <c r="W14" s="7"/>
    </row>
    <row r="15" spans="1:23" ht="18" customHeight="1">
      <c r="A15" s="15" t="str">
        <f t="shared" si="0"/>
        <v>-</v>
      </c>
      <c r="B15" s="15"/>
      <c r="C15" s="1250" t="s">
        <v>389</v>
      </c>
      <c r="D15" s="1121" t="s">
        <v>308</v>
      </c>
      <c r="E15" s="1029"/>
      <c r="F15" s="77"/>
      <c r="G15" s="167"/>
      <c r="H15" s="79"/>
      <c r="I15" s="77">
        <v>0.3</v>
      </c>
      <c r="J15" s="927">
        <v>0.45</v>
      </c>
      <c r="K15" s="927">
        <v>0.75</v>
      </c>
      <c r="L15" s="1026"/>
      <c r="M15" s="79"/>
      <c r="N15" s="77">
        <v>0.45</v>
      </c>
      <c r="O15" s="927"/>
      <c r="P15" s="927"/>
      <c r="Q15" s="1122">
        <v>41562</v>
      </c>
      <c r="R15" s="516">
        <v>41583</v>
      </c>
      <c r="S15" s="516">
        <v>41582</v>
      </c>
      <c r="T15" s="891"/>
      <c r="U15" s="892">
        <v>1</v>
      </c>
      <c r="V15" s="19"/>
      <c r="W15" s="270" t="s">
        <v>390</v>
      </c>
    </row>
    <row r="16" spans="1:23" ht="18" customHeight="1">
      <c r="A16" s="15" t="str">
        <f t="shared" si="0"/>
        <v>+</v>
      </c>
      <c r="B16" s="15"/>
      <c r="C16" s="1249" t="s">
        <v>289</v>
      </c>
      <c r="D16" s="1005" t="s">
        <v>701</v>
      </c>
      <c r="E16" s="985"/>
      <c r="F16" s="51">
        <v>1.9</v>
      </c>
      <c r="G16" s="84"/>
      <c r="H16" s="53"/>
      <c r="I16" s="51">
        <v>0.5</v>
      </c>
      <c r="J16" s="103"/>
      <c r="K16" s="103"/>
      <c r="L16" s="986" t="s">
        <v>785</v>
      </c>
      <c r="M16" s="53"/>
      <c r="N16" s="51"/>
      <c r="O16" s="103"/>
      <c r="P16" s="103"/>
      <c r="Q16" s="864">
        <v>41558</v>
      </c>
      <c r="R16" s="586">
        <v>41583</v>
      </c>
      <c r="S16" s="586">
        <v>41583</v>
      </c>
      <c r="T16" s="1019">
        <v>41598</v>
      </c>
      <c r="U16" s="998">
        <v>2</v>
      </c>
      <c r="V16" s="19"/>
      <c r="W16" s="7"/>
    </row>
    <row r="17" spans="1:23" ht="18" customHeight="1">
      <c r="A17" s="15">
        <f t="shared" si="0"/>
      </c>
      <c r="B17" s="15"/>
      <c r="C17" s="1250"/>
      <c r="D17" s="1005" t="s">
        <v>308</v>
      </c>
      <c r="E17" s="985"/>
      <c r="F17" s="51">
        <v>1.9</v>
      </c>
      <c r="G17" s="84"/>
      <c r="H17" s="53"/>
      <c r="I17" s="51"/>
      <c r="J17" s="103"/>
      <c r="K17" s="103"/>
      <c r="L17" s="986" t="s">
        <v>501</v>
      </c>
      <c r="M17" s="53" t="s">
        <v>501</v>
      </c>
      <c r="N17" s="51"/>
      <c r="O17" s="103"/>
      <c r="P17" s="103"/>
      <c r="Q17" s="864">
        <v>41558</v>
      </c>
      <c r="R17" s="586">
        <v>41583</v>
      </c>
      <c r="S17" s="586">
        <v>41583</v>
      </c>
      <c r="T17" s="1019">
        <v>41598</v>
      </c>
      <c r="U17" s="998">
        <v>1</v>
      </c>
      <c r="V17" s="19"/>
      <c r="W17" s="7"/>
    </row>
    <row r="18" spans="1:23" ht="18" customHeight="1">
      <c r="A18" s="15" t="str">
        <f t="shared" si="0"/>
        <v>+</v>
      </c>
      <c r="B18" s="15">
        <v>1</v>
      </c>
      <c r="C18" s="1034" t="s">
        <v>290</v>
      </c>
      <c r="D18" s="83" t="s">
        <v>702</v>
      </c>
      <c r="E18" s="985"/>
      <c r="F18" s="51">
        <v>2.4</v>
      </c>
      <c r="G18" s="84"/>
      <c r="H18" s="53">
        <v>135969</v>
      </c>
      <c r="I18" s="51">
        <v>0.6</v>
      </c>
      <c r="J18" s="103">
        <v>0.63</v>
      </c>
      <c r="K18" s="103">
        <v>1.23</v>
      </c>
      <c r="L18" s="986"/>
      <c r="M18" s="53"/>
      <c r="N18" s="51"/>
      <c r="O18" s="103"/>
      <c r="P18" s="103"/>
      <c r="Q18" s="864">
        <v>41573</v>
      </c>
      <c r="R18" s="586">
        <v>41583</v>
      </c>
      <c r="S18" s="586">
        <v>41583</v>
      </c>
      <c r="T18" s="1019"/>
      <c r="U18" s="998">
        <v>1</v>
      </c>
      <c r="V18" s="19"/>
      <c r="W18" s="7"/>
    </row>
    <row r="19" spans="1:23" ht="18" customHeight="1">
      <c r="A19" s="15">
        <f aca="true" t="shared" si="1" ref="A19:A71">IF(I19="","",IF(I19=N19,"0",IF(I19&gt;N19,"+","-")))</f>
      </c>
      <c r="B19" s="15">
        <v>1</v>
      </c>
      <c r="C19" s="670"/>
      <c r="D19" s="83" t="s">
        <v>308</v>
      </c>
      <c r="E19" s="985"/>
      <c r="F19" s="51">
        <v>2.4</v>
      </c>
      <c r="G19" s="84"/>
      <c r="H19" s="53"/>
      <c r="I19" s="51"/>
      <c r="J19" s="103"/>
      <c r="K19" s="103"/>
      <c r="L19" s="986" t="s">
        <v>501</v>
      </c>
      <c r="M19" s="53" t="s">
        <v>381</v>
      </c>
      <c r="N19" s="51"/>
      <c r="O19" s="103"/>
      <c r="P19" s="103"/>
      <c r="Q19" s="864">
        <v>41573</v>
      </c>
      <c r="R19" s="586">
        <v>41583</v>
      </c>
      <c r="S19" s="586">
        <v>41583</v>
      </c>
      <c r="T19" s="1019"/>
      <c r="U19" s="998">
        <v>1</v>
      </c>
      <c r="V19" s="19"/>
      <c r="W19" s="7"/>
    </row>
    <row r="20" spans="1:23" ht="18" customHeight="1">
      <c r="A20" s="15">
        <f t="shared" si="1"/>
      </c>
      <c r="B20" s="15"/>
      <c r="C20" s="667" t="s">
        <v>337</v>
      </c>
      <c r="D20" s="83" t="s">
        <v>338</v>
      </c>
      <c r="E20" s="985"/>
      <c r="F20" s="51"/>
      <c r="G20" s="84"/>
      <c r="H20" s="53"/>
      <c r="I20" s="51"/>
      <c r="J20" s="103">
        <v>0</v>
      </c>
      <c r="K20" s="103"/>
      <c r="L20" s="986"/>
      <c r="M20" s="53"/>
      <c r="N20" s="51">
        <v>0.2</v>
      </c>
      <c r="O20" s="103">
        <v>0.2</v>
      </c>
      <c r="P20" s="103">
        <f>N20+O20</f>
        <v>0.4</v>
      </c>
      <c r="Q20" s="919"/>
      <c r="R20" s="920"/>
      <c r="S20" s="515"/>
      <c r="T20" s="620"/>
      <c r="U20" s="918"/>
      <c r="V20" s="19"/>
      <c r="W20" s="7"/>
    </row>
    <row r="21" spans="1:23" ht="18" customHeight="1">
      <c r="A21" s="15" t="str">
        <f t="shared" si="1"/>
        <v>+</v>
      </c>
      <c r="B21" s="15"/>
      <c r="C21" s="667" t="s">
        <v>292</v>
      </c>
      <c r="D21" s="83" t="s">
        <v>338</v>
      </c>
      <c r="E21" s="985"/>
      <c r="F21" s="51">
        <v>2</v>
      </c>
      <c r="G21" s="84"/>
      <c r="H21" s="53"/>
      <c r="I21" s="51">
        <v>1.32</v>
      </c>
      <c r="J21" s="103">
        <v>0.68</v>
      </c>
      <c r="K21" s="103">
        <v>2</v>
      </c>
      <c r="L21" s="986"/>
      <c r="M21" s="53"/>
      <c r="N21" s="51">
        <v>1</v>
      </c>
      <c r="O21" s="103">
        <v>0.65</v>
      </c>
      <c r="P21" s="103">
        <f>N21+O21</f>
        <v>1.65</v>
      </c>
      <c r="Q21" s="864">
        <v>41577</v>
      </c>
      <c r="R21" s="586">
        <v>41582</v>
      </c>
      <c r="S21" s="586">
        <v>41589</v>
      </c>
      <c r="T21" s="1019"/>
      <c r="U21" s="998">
        <v>1</v>
      </c>
      <c r="V21" s="19"/>
      <c r="W21" s="7"/>
    </row>
    <row r="22" spans="1:23" ht="18" customHeight="1">
      <c r="A22" s="15">
        <f t="shared" si="1"/>
      </c>
      <c r="B22" s="15"/>
      <c r="C22" s="1034" t="s">
        <v>509</v>
      </c>
      <c r="D22" s="114" t="s">
        <v>338</v>
      </c>
      <c r="E22" s="1006"/>
      <c r="F22" s="116"/>
      <c r="G22" s="117"/>
      <c r="H22" s="118"/>
      <c r="I22" s="116"/>
      <c r="J22" s="740"/>
      <c r="K22" s="740"/>
      <c r="L22" s="1007"/>
      <c r="M22" s="118"/>
      <c r="N22" s="116"/>
      <c r="O22" s="740"/>
      <c r="P22" s="740"/>
      <c r="Q22" s="54"/>
      <c r="R22" s="55"/>
      <c r="S22" s="55"/>
      <c r="T22" s="161"/>
      <c r="U22" s="998"/>
      <c r="V22" s="19"/>
      <c r="W22" s="7"/>
    </row>
    <row r="23" spans="1:23" ht="18" customHeight="1">
      <c r="A23" s="15">
        <f t="shared" si="1"/>
      </c>
      <c r="B23" s="15"/>
      <c r="C23" s="1034" t="s">
        <v>339</v>
      </c>
      <c r="D23" s="114" t="s">
        <v>338</v>
      </c>
      <c r="E23" s="1006"/>
      <c r="F23" s="116">
        <v>1</v>
      </c>
      <c r="G23" s="117"/>
      <c r="H23" s="118"/>
      <c r="I23" s="116"/>
      <c r="J23" s="740">
        <v>0.36</v>
      </c>
      <c r="K23" s="740"/>
      <c r="L23" s="1007"/>
      <c r="M23" s="118"/>
      <c r="N23" s="116">
        <v>0.36</v>
      </c>
      <c r="O23" s="740">
        <v>0.35</v>
      </c>
      <c r="P23" s="740">
        <f>N23+O23</f>
        <v>0.71</v>
      </c>
      <c r="Q23" s="54">
        <v>41583</v>
      </c>
      <c r="R23" s="55">
        <v>41599</v>
      </c>
      <c r="S23" s="55"/>
      <c r="T23" s="161"/>
      <c r="U23" s="998"/>
      <c r="V23" s="19"/>
      <c r="W23" s="7"/>
    </row>
    <row r="24" spans="1:23" ht="18" customHeight="1">
      <c r="A24" s="15">
        <f t="shared" si="1"/>
      </c>
      <c r="B24" s="15"/>
      <c r="C24" s="1218" t="s">
        <v>340</v>
      </c>
      <c r="D24" s="46" t="s">
        <v>243</v>
      </c>
      <c r="E24" s="990"/>
      <c r="F24" s="39"/>
      <c r="G24" s="48"/>
      <c r="H24" s="100"/>
      <c r="I24" s="39"/>
      <c r="J24" s="717">
        <v>1.1</v>
      </c>
      <c r="K24" s="717"/>
      <c r="L24" s="1010"/>
      <c r="M24" s="100"/>
      <c r="N24" s="39">
        <v>1.1</v>
      </c>
      <c r="O24" s="717">
        <v>1.1</v>
      </c>
      <c r="P24" s="717">
        <v>2.2</v>
      </c>
      <c r="Q24" s="880"/>
      <c r="R24" s="881"/>
      <c r="S24" s="881"/>
      <c r="T24" s="1268"/>
      <c r="U24" s="994"/>
      <c r="V24" s="19"/>
      <c r="W24" s="7"/>
    </row>
    <row r="25" spans="1:23" ht="18" customHeight="1">
      <c r="A25" s="15">
        <f t="shared" si="1"/>
      </c>
      <c r="B25" s="15"/>
      <c r="C25" s="667" t="s">
        <v>341</v>
      </c>
      <c r="D25" s="83" t="s">
        <v>342</v>
      </c>
      <c r="E25" s="985"/>
      <c r="F25" s="51"/>
      <c r="G25" s="84"/>
      <c r="H25" s="53"/>
      <c r="I25" s="51"/>
      <c r="J25" s="103"/>
      <c r="K25" s="103"/>
      <c r="L25" s="986"/>
      <c r="M25" s="53"/>
      <c r="N25" s="51"/>
      <c r="O25" s="103"/>
      <c r="P25" s="103"/>
      <c r="Q25" s="864"/>
      <c r="R25" s="1011"/>
      <c r="S25" s="1011"/>
      <c r="T25" s="1269"/>
      <c r="U25" s="1273"/>
      <c r="V25" s="19"/>
      <c r="W25" s="7"/>
    </row>
    <row r="26" spans="1:23" ht="18" customHeight="1">
      <c r="A26" s="15">
        <f t="shared" si="1"/>
      </c>
      <c r="B26" s="15"/>
      <c r="C26" s="1034" t="s">
        <v>343</v>
      </c>
      <c r="D26" s="114" t="s">
        <v>308</v>
      </c>
      <c r="E26" s="1006"/>
      <c r="F26" s="116"/>
      <c r="G26" s="117" t="s">
        <v>609</v>
      </c>
      <c r="H26" s="118"/>
      <c r="I26" s="116"/>
      <c r="J26" s="740">
        <v>0</v>
      </c>
      <c r="K26" s="740"/>
      <c r="L26" s="1012"/>
      <c r="M26" s="118"/>
      <c r="N26" s="116"/>
      <c r="O26" s="740"/>
      <c r="P26" s="740"/>
      <c r="Q26" s="868">
        <v>41594</v>
      </c>
      <c r="R26" s="596">
        <v>41604</v>
      </c>
      <c r="S26" s="1013"/>
      <c r="T26" s="1270"/>
      <c r="U26" s="1274"/>
      <c r="V26" s="19"/>
      <c r="W26" s="7"/>
    </row>
    <row r="27" spans="1:23" ht="18" customHeight="1">
      <c r="A27" s="15">
        <f t="shared" si="1"/>
      </c>
      <c r="B27" s="15"/>
      <c r="C27" s="1034" t="s">
        <v>32</v>
      </c>
      <c r="D27" s="114" t="s">
        <v>308</v>
      </c>
      <c r="E27" s="1006"/>
      <c r="F27" s="116"/>
      <c r="G27" s="117"/>
      <c r="H27" s="118"/>
      <c r="I27" s="116"/>
      <c r="J27" s="740">
        <v>1.6</v>
      </c>
      <c r="K27" s="740"/>
      <c r="L27" s="1012"/>
      <c r="M27" s="118"/>
      <c r="N27" s="116"/>
      <c r="O27" s="740">
        <v>1.5</v>
      </c>
      <c r="P27" s="740"/>
      <c r="Q27" s="868"/>
      <c r="R27" s="596"/>
      <c r="S27" s="596"/>
      <c r="T27" s="1271"/>
      <c r="U27" s="1079"/>
      <c r="V27" s="19"/>
      <c r="W27" s="7"/>
    </row>
    <row r="28" spans="1:23" ht="18" customHeight="1">
      <c r="A28" s="15">
        <f t="shared" si="1"/>
      </c>
      <c r="B28" s="15"/>
      <c r="C28" s="1058" t="s">
        <v>33</v>
      </c>
      <c r="D28" s="109" t="s">
        <v>308</v>
      </c>
      <c r="E28" s="1059"/>
      <c r="F28" s="93">
        <v>2.5</v>
      </c>
      <c r="G28" s="134"/>
      <c r="H28" s="95"/>
      <c r="I28" s="93"/>
      <c r="J28" s="724" t="s">
        <v>510</v>
      </c>
      <c r="K28" s="724"/>
      <c r="L28" s="1267"/>
      <c r="M28" s="95"/>
      <c r="N28" s="93">
        <v>0</v>
      </c>
      <c r="O28" s="724">
        <v>0</v>
      </c>
      <c r="P28" s="724">
        <v>0</v>
      </c>
      <c r="Q28" s="874">
        <v>41585</v>
      </c>
      <c r="R28" s="875">
        <v>41603</v>
      </c>
      <c r="S28" s="875"/>
      <c r="T28" s="1061"/>
      <c r="U28" s="1062"/>
      <c r="V28" s="19"/>
      <c r="W28" s="7"/>
    </row>
    <row r="29" spans="1:23" ht="18" customHeight="1" thickBot="1">
      <c r="A29" s="15">
        <f t="shared" si="1"/>
      </c>
      <c r="B29" s="15"/>
      <c r="C29" s="1264" t="s">
        <v>251</v>
      </c>
      <c r="D29" s="1265" t="s">
        <v>308</v>
      </c>
      <c r="E29" s="1255"/>
      <c r="F29" s="1256"/>
      <c r="G29" s="1257"/>
      <c r="H29" s="905"/>
      <c r="I29" s="1256"/>
      <c r="J29" s="1258">
        <v>0.55</v>
      </c>
      <c r="K29" s="1258"/>
      <c r="L29" s="1259"/>
      <c r="M29" s="905" t="s">
        <v>511</v>
      </c>
      <c r="N29" s="1256"/>
      <c r="O29" s="1258"/>
      <c r="P29" s="1258"/>
      <c r="Q29" s="1260"/>
      <c r="R29" s="1261"/>
      <c r="S29" s="1261"/>
      <c r="T29" s="1272"/>
      <c r="U29" s="1266"/>
      <c r="V29" s="19"/>
      <c r="W29" s="7"/>
    </row>
    <row r="30" spans="1:23" ht="18" customHeight="1" thickTop="1">
      <c r="A30" s="15" t="str">
        <f t="shared" si="1"/>
        <v>0</v>
      </c>
      <c r="B30" s="15"/>
      <c r="C30" s="1043" t="s">
        <v>315</v>
      </c>
      <c r="D30" s="66" t="s">
        <v>353</v>
      </c>
      <c r="E30" s="1001"/>
      <c r="F30" s="68"/>
      <c r="G30" s="177"/>
      <c r="H30" s="70"/>
      <c r="I30" s="68">
        <v>0.5</v>
      </c>
      <c r="J30" s="1131">
        <v>0.5</v>
      </c>
      <c r="K30" s="1131">
        <v>1</v>
      </c>
      <c r="L30" s="1002" t="s">
        <v>513</v>
      </c>
      <c r="M30" s="70"/>
      <c r="N30" s="68">
        <v>0.5</v>
      </c>
      <c r="O30" s="1131">
        <v>0.5</v>
      </c>
      <c r="P30" s="1131">
        <v>1</v>
      </c>
      <c r="Q30" s="1003">
        <v>41572</v>
      </c>
      <c r="R30" s="617">
        <v>41586</v>
      </c>
      <c r="S30" s="617">
        <v>41586</v>
      </c>
      <c r="T30" s="1004"/>
      <c r="U30" s="1015">
        <v>1</v>
      </c>
      <c r="V30" s="19"/>
      <c r="W30" s="7"/>
    </row>
    <row r="31" spans="1:23" ht="18" customHeight="1">
      <c r="A31" s="15">
        <f t="shared" si="1"/>
      </c>
      <c r="B31" s="15"/>
      <c r="C31" s="1074"/>
      <c r="D31" s="83" t="s">
        <v>344</v>
      </c>
      <c r="E31" s="985"/>
      <c r="F31" s="51">
        <v>2.6</v>
      </c>
      <c r="G31" s="84"/>
      <c r="H31" s="53"/>
      <c r="I31" s="51"/>
      <c r="J31" s="103"/>
      <c r="K31" s="103"/>
      <c r="L31" s="986" t="s">
        <v>512</v>
      </c>
      <c r="M31" s="53"/>
      <c r="N31" s="51">
        <v>2.16</v>
      </c>
      <c r="O31" s="103">
        <v>2.16</v>
      </c>
      <c r="P31" s="103">
        <v>4.32</v>
      </c>
      <c r="Q31" s="864">
        <v>41572</v>
      </c>
      <c r="R31" s="586">
        <v>41586</v>
      </c>
      <c r="S31" s="586"/>
      <c r="T31" s="987"/>
      <c r="U31" s="998"/>
      <c r="V31" s="19"/>
      <c r="W31" s="7"/>
    </row>
    <row r="32" spans="1:23" ht="18" customHeight="1">
      <c r="A32" s="15">
        <f t="shared" si="1"/>
      </c>
      <c r="B32" s="15"/>
      <c r="C32" s="667" t="s">
        <v>345</v>
      </c>
      <c r="D32" s="945" t="s">
        <v>514</v>
      </c>
      <c r="E32" s="1016"/>
      <c r="F32" s="662"/>
      <c r="G32" s="84"/>
      <c r="H32" s="443"/>
      <c r="I32" s="51"/>
      <c r="J32" s="103">
        <v>1.2</v>
      </c>
      <c r="K32" s="103"/>
      <c r="L32" s="986"/>
      <c r="M32" s="443"/>
      <c r="N32" s="51"/>
      <c r="O32" s="103">
        <v>0.96</v>
      </c>
      <c r="P32" s="103"/>
      <c r="Q32" s="1017"/>
      <c r="R32" s="1018"/>
      <c r="S32" s="1018"/>
      <c r="T32" s="1019"/>
      <c r="U32" s="998"/>
      <c r="V32" s="19"/>
      <c r="W32" s="7"/>
    </row>
    <row r="33" spans="1:23" ht="18" customHeight="1">
      <c r="A33" s="15">
        <f t="shared" si="1"/>
      </c>
      <c r="B33" s="15"/>
      <c r="C33" s="1034" t="s">
        <v>346</v>
      </c>
      <c r="D33" s="83" t="s">
        <v>308</v>
      </c>
      <c r="E33" s="985"/>
      <c r="F33" s="51"/>
      <c r="G33" s="84" t="s">
        <v>609</v>
      </c>
      <c r="H33" s="53"/>
      <c r="I33" s="51"/>
      <c r="J33" s="103"/>
      <c r="K33" s="103"/>
      <c r="L33" s="1020"/>
      <c r="M33" s="53"/>
      <c r="N33" s="51"/>
      <c r="O33" s="103"/>
      <c r="P33" s="103"/>
      <c r="Q33" s="864">
        <v>41568</v>
      </c>
      <c r="R33" s="586">
        <v>41584</v>
      </c>
      <c r="S33" s="586"/>
      <c r="T33" s="987"/>
      <c r="U33" s="988"/>
      <c r="V33" s="19"/>
      <c r="W33" s="7"/>
    </row>
    <row r="34" spans="1:23" ht="33.75" customHeight="1">
      <c r="A34" s="15">
        <f t="shared" si="1"/>
      </c>
      <c r="B34" s="15"/>
      <c r="C34" s="670"/>
      <c r="D34" s="858" t="s">
        <v>347</v>
      </c>
      <c r="E34" s="985"/>
      <c r="F34" s="51"/>
      <c r="G34" s="84" t="s">
        <v>609</v>
      </c>
      <c r="H34" s="53"/>
      <c r="I34" s="51"/>
      <c r="J34" s="103"/>
      <c r="K34" s="103"/>
      <c r="L34" s="1020"/>
      <c r="M34" s="53"/>
      <c r="N34" s="51"/>
      <c r="O34" s="103"/>
      <c r="P34" s="103"/>
      <c r="Q34" s="864">
        <v>41568</v>
      </c>
      <c r="R34" s="586">
        <v>41584</v>
      </c>
      <c r="S34" s="586"/>
      <c r="T34" s="987"/>
      <c r="U34" s="988"/>
      <c r="V34" s="19"/>
      <c r="W34" s="7"/>
    </row>
    <row r="35" spans="1:23" ht="18" customHeight="1">
      <c r="A35" s="15">
        <f t="shared" si="1"/>
      </c>
      <c r="B35" s="15"/>
      <c r="C35" s="1034" t="s">
        <v>398</v>
      </c>
      <c r="D35" s="1180" t="s">
        <v>410</v>
      </c>
      <c r="E35" s="1006"/>
      <c r="F35" s="116"/>
      <c r="G35" s="1021"/>
      <c r="H35" s="118"/>
      <c r="I35" s="116"/>
      <c r="J35" s="740"/>
      <c r="K35" s="740"/>
      <c r="L35" s="121"/>
      <c r="M35" s="118"/>
      <c r="N35" s="116">
        <v>0.53</v>
      </c>
      <c r="O35" s="740"/>
      <c r="P35" s="740"/>
      <c r="Q35" s="868"/>
      <c r="R35" s="596"/>
      <c r="S35" s="596"/>
      <c r="T35" s="1008"/>
      <c r="U35" s="1009"/>
      <c r="V35" s="19"/>
      <c r="W35" s="7"/>
    </row>
    <row r="36" spans="1:23" ht="18" customHeight="1">
      <c r="A36" s="15">
        <f t="shared" si="1"/>
      </c>
      <c r="B36" s="15"/>
      <c r="C36" s="1074"/>
      <c r="D36" s="1180" t="s">
        <v>411</v>
      </c>
      <c r="E36" s="1006"/>
      <c r="F36" s="116"/>
      <c r="G36" s="1021"/>
      <c r="H36" s="118"/>
      <c r="I36" s="116"/>
      <c r="J36" s="740"/>
      <c r="K36" s="740"/>
      <c r="L36" s="1012"/>
      <c r="M36" s="118"/>
      <c r="N36" s="116">
        <v>1</v>
      </c>
      <c r="O36" s="740"/>
      <c r="P36" s="740"/>
      <c r="Q36" s="868"/>
      <c r="R36" s="596"/>
      <c r="S36" s="596"/>
      <c r="T36" s="1008"/>
      <c r="U36" s="1009"/>
      <c r="V36" s="19"/>
      <c r="W36" s="7"/>
    </row>
    <row r="37" spans="1:23" ht="18" customHeight="1">
      <c r="A37" s="15">
        <f t="shared" si="1"/>
      </c>
      <c r="B37" s="15"/>
      <c r="C37" s="670"/>
      <c r="D37" s="1180" t="s">
        <v>412</v>
      </c>
      <c r="E37" s="1006"/>
      <c r="F37" s="116"/>
      <c r="G37" s="1021"/>
      <c r="H37" s="118"/>
      <c r="I37" s="116"/>
      <c r="J37" s="740"/>
      <c r="K37" s="740"/>
      <c r="L37" s="1012"/>
      <c r="M37" s="118"/>
      <c r="N37" s="116">
        <v>1.3</v>
      </c>
      <c r="O37" s="740"/>
      <c r="P37" s="740"/>
      <c r="Q37" s="868"/>
      <c r="R37" s="596"/>
      <c r="S37" s="596"/>
      <c r="T37" s="1008"/>
      <c r="U37" s="1009"/>
      <c r="V37" s="19"/>
      <c r="W37" s="7"/>
    </row>
    <row r="38" spans="1:23" ht="18" customHeight="1" thickBot="1">
      <c r="A38" s="15">
        <f t="shared" si="1"/>
      </c>
      <c r="B38" s="15"/>
      <c r="C38" s="1251" t="s">
        <v>348</v>
      </c>
      <c r="D38" s="952" t="s">
        <v>349</v>
      </c>
      <c r="E38" s="1022"/>
      <c r="F38" s="59"/>
      <c r="G38" s="60"/>
      <c r="H38" s="1023"/>
      <c r="I38" s="884"/>
      <c r="J38" s="883"/>
      <c r="K38" s="883"/>
      <c r="L38" s="176" t="s">
        <v>501</v>
      </c>
      <c r="M38" s="1023" t="s">
        <v>501</v>
      </c>
      <c r="N38" s="884"/>
      <c r="O38" s="883"/>
      <c r="P38" s="883"/>
      <c r="Q38" s="1245"/>
      <c r="R38" s="614"/>
      <c r="S38" s="614"/>
      <c r="T38" s="885"/>
      <c r="U38" s="915"/>
      <c r="V38" s="19"/>
      <c r="W38" s="7"/>
    </row>
    <row r="39" spans="1:23" ht="18" customHeight="1" thickBot="1" thickTop="1">
      <c r="A39" s="15">
        <f t="shared" si="1"/>
      </c>
      <c r="B39" s="15"/>
      <c r="C39" s="1275" t="s">
        <v>515</v>
      </c>
      <c r="D39" s="1276" t="s">
        <v>344</v>
      </c>
      <c r="E39" s="1277"/>
      <c r="F39" s="1278"/>
      <c r="G39" s="1279"/>
      <c r="H39" s="1280"/>
      <c r="I39" s="1281"/>
      <c r="J39" s="1282"/>
      <c r="K39" s="1282"/>
      <c r="L39" s="1283"/>
      <c r="M39" s="1280"/>
      <c r="N39" s="1281"/>
      <c r="O39" s="1282"/>
      <c r="P39" s="1282"/>
      <c r="Q39" s="1284"/>
      <c r="R39" s="1285"/>
      <c r="S39" s="1286"/>
      <c r="T39" s="1287"/>
      <c r="U39" s="1288"/>
      <c r="V39" s="19"/>
      <c r="W39" s="7"/>
    </row>
    <row r="40" spans="1:23" ht="18" customHeight="1" thickTop="1">
      <c r="A40" s="15" t="str">
        <f t="shared" si="1"/>
        <v>0</v>
      </c>
      <c r="B40" s="15"/>
      <c r="C40" s="1043" t="s">
        <v>517</v>
      </c>
      <c r="D40" s="953" t="s">
        <v>308</v>
      </c>
      <c r="E40" s="1024"/>
      <c r="F40" s="1025"/>
      <c r="G40" s="167" t="s">
        <v>735</v>
      </c>
      <c r="H40" s="79"/>
      <c r="I40" s="512" t="s">
        <v>736</v>
      </c>
      <c r="J40" s="1289" t="s">
        <v>737</v>
      </c>
      <c r="K40" s="1132"/>
      <c r="L40" s="1026" t="s">
        <v>738</v>
      </c>
      <c r="M40" s="79"/>
      <c r="N40" s="512" t="s">
        <v>736</v>
      </c>
      <c r="O40" s="1132"/>
      <c r="P40" s="1132"/>
      <c r="Q40" s="1027">
        <v>41568</v>
      </c>
      <c r="R40" s="1028">
        <v>41583</v>
      </c>
      <c r="S40" s="525">
        <v>41583</v>
      </c>
      <c r="T40" s="917"/>
      <c r="U40" s="976">
        <v>1</v>
      </c>
      <c r="V40" s="19"/>
      <c r="W40" s="7"/>
    </row>
    <row r="41" spans="1:23" ht="18" customHeight="1">
      <c r="A41" s="15" t="str">
        <f t="shared" si="1"/>
        <v>0</v>
      </c>
      <c r="B41" s="15"/>
      <c r="C41" s="1074"/>
      <c r="D41" s="1180" t="s">
        <v>344</v>
      </c>
      <c r="E41" s="1006"/>
      <c r="F41" s="116">
        <v>3</v>
      </c>
      <c r="G41" s="156"/>
      <c r="H41" s="118">
        <v>298563</v>
      </c>
      <c r="I41" s="116">
        <v>1.5</v>
      </c>
      <c r="J41" s="740">
        <v>1.35</v>
      </c>
      <c r="K41" s="740">
        <v>2.85</v>
      </c>
      <c r="L41" s="1290"/>
      <c r="M41" s="118">
        <v>295877</v>
      </c>
      <c r="N41" s="116">
        <v>1.5</v>
      </c>
      <c r="O41" s="740">
        <v>1.35</v>
      </c>
      <c r="P41" s="740">
        <v>2.85</v>
      </c>
      <c r="Q41" s="868">
        <v>41568</v>
      </c>
      <c r="R41" s="596">
        <v>41583</v>
      </c>
      <c r="S41" s="596">
        <v>41583</v>
      </c>
      <c r="T41" s="1271"/>
      <c r="U41" s="1079">
        <v>1</v>
      </c>
      <c r="V41" s="19"/>
      <c r="W41" s="7"/>
    </row>
    <row r="42" spans="1:23" ht="18" customHeight="1">
      <c r="A42" s="15" t="str">
        <f t="shared" si="1"/>
        <v>0</v>
      </c>
      <c r="B42" s="15"/>
      <c r="C42" s="670"/>
      <c r="D42" s="945" t="s">
        <v>245</v>
      </c>
      <c r="E42" s="985"/>
      <c r="F42" s="51"/>
      <c r="G42" s="52"/>
      <c r="H42" s="53"/>
      <c r="I42" s="51">
        <v>0</v>
      </c>
      <c r="J42" s="103">
        <v>0</v>
      </c>
      <c r="K42" s="103">
        <v>0</v>
      </c>
      <c r="L42" s="1057" t="s">
        <v>712</v>
      </c>
      <c r="M42" s="53"/>
      <c r="N42" s="51"/>
      <c r="O42" s="103"/>
      <c r="P42" s="103"/>
      <c r="Q42" s="864">
        <v>41568</v>
      </c>
      <c r="R42" s="586">
        <v>41583</v>
      </c>
      <c r="S42" s="586">
        <v>41583</v>
      </c>
      <c r="T42" s="1019"/>
      <c r="U42" s="998">
        <v>1</v>
      </c>
      <c r="V42" s="19"/>
      <c r="W42" s="7"/>
    </row>
    <row r="43" spans="1:23" ht="18" customHeight="1">
      <c r="A43" s="15" t="str">
        <f t="shared" si="1"/>
        <v>+</v>
      </c>
      <c r="B43" s="15"/>
      <c r="C43" s="670" t="s">
        <v>518</v>
      </c>
      <c r="D43" s="953" t="s">
        <v>338</v>
      </c>
      <c r="E43" s="1029"/>
      <c r="F43" s="77">
        <v>3</v>
      </c>
      <c r="G43" s="167"/>
      <c r="H43" s="79"/>
      <c r="I43" s="77">
        <v>0.9</v>
      </c>
      <c r="J43" s="927">
        <v>1.24</v>
      </c>
      <c r="K43" s="927">
        <v>2.14</v>
      </c>
      <c r="L43" s="82" t="s">
        <v>739</v>
      </c>
      <c r="M43" s="79"/>
      <c r="N43" s="77"/>
      <c r="O43" s="927"/>
      <c r="P43" s="927"/>
      <c r="Q43" s="890">
        <v>41566</v>
      </c>
      <c r="R43" s="525">
        <v>41583</v>
      </c>
      <c r="S43" s="525">
        <v>41583</v>
      </c>
      <c r="T43" s="917"/>
      <c r="U43" s="976">
        <v>1</v>
      </c>
      <c r="V43" s="19"/>
      <c r="W43" s="7"/>
    </row>
    <row r="44" spans="1:23" ht="18" customHeight="1">
      <c r="A44" s="15">
        <f t="shared" si="1"/>
      </c>
      <c r="B44" s="15"/>
      <c r="C44" s="1074" t="s">
        <v>79</v>
      </c>
      <c r="D44" s="953" t="s">
        <v>729</v>
      </c>
      <c r="E44" s="1029"/>
      <c r="F44" s="77">
        <v>2.5</v>
      </c>
      <c r="G44" s="167" t="s">
        <v>609</v>
      </c>
      <c r="H44" s="79">
        <v>3000</v>
      </c>
      <c r="I44" s="77"/>
      <c r="J44" s="927">
        <v>0</v>
      </c>
      <c r="K44" s="927" t="s">
        <v>723</v>
      </c>
      <c r="L44" s="82" t="s">
        <v>724</v>
      </c>
      <c r="M44" s="79"/>
      <c r="N44" s="77"/>
      <c r="O44" s="927"/>
      <c r="P44" s="927"/>
      <c r="Q44" s="890">
        <v>41568</v>
      </c>
      <c r="R44" s="525">
        <v>41583</v>
      </c>
      <c r="S44" s="525">
        <v>41583</v>
      </c>
      <c r="T44" s="917"/>
      <c r="U44" s="976">
        <v>1</v>
      </c>
      <c r="V44" s="19"/>
      <c r="W44" s="7"/>
    </row>
    <row r="45" spans="1:23" ht="18" customHeight="1">
      <c r="A45" s="15">
        <f t="shared" si="1"/>
      </c>
      <c r="B45" s="15"/>
      <c r="C45" s="670"/>
      <c r="D45" s="953" t="s">
        <v>338</v>
      </c>
      <c r="E45" s="1029"/>
      <c r="F45" s="77">
        <v>2.5</v>
      </c>
      <c r="G45" s="167" t="s">
        <v>609</v>
      </c>
      <c r="H45" s="79">
        <v>3000</v>
      </c>
      <c r="I45" s="77"/>
      <c r="J45" s="927">
        <v>0</v>
      </c>
      <c r="K45" s="927" t="s">
        <v>723</v>
      </c>
      <c r="L45" s="82" t="s">
        <v>724</v>
      </c>
      <c r="M45" s="79">
        <v>2000</v>
      </c>
      <c r="N45" s="77" t="s">
        <v>726</v>
      </c>
      <c r="O45" s="927">
        <v>0</v>
      </c>
      <c r="P45" s="927"/>
      <c r="Q45" s="890">
        <v>41568</v>
      </c>
      <c r="R45" s="525">
        <v>41583</v>
      </c>
      <c r="S45" s="525">
        <v>41583</v>
      </c>
      <c r="T45" s="917"/>
      <c r="U45" s="976">
        <v>1</v>
      </c>
      <c r="V45" s="19"/>
      <c r="W45" s="7"/>
    </row>
    <row r="46" spans="1:23" ht="18" customHeight="1">
      <c r="A46" s="15" t="str">
        <f t="shared" si="1"/>
        <v>0</v>
      </c>
      <c r="B46" s="15"/>
      <c r="C46" s="667" t="s">
        <v>350</v>
      </c>
      <c r="D46" s="945" t="s">
        <v>351</v>
      </c>
      <c r="E46" s="985"/>
      <c r="F46" s="51">
        <v>2.5</v>
      </c>
      <c r="G46" s="84"/>
      <c r="H46" s="53">
        <v>131050</v>
      </c>
      <c r="I46" s="51">
        <v>1</v>
      </c>
      <c r="J46" s="103">
        <v>1</v>
      </c>
      <c r="K46" s="103">
        <v>2</v>
      </c>
      <c r="L46" s="56" t="s">
        <v>697</v>
      </c>
      <c r="M46" s="53">
        <v>125950</v>
      </c>
      <c r="N46" s="51">
        <v>1</v>
      </c>
      <c r="O46" s="103">
        <v>1</v>
      </c>
      <c r="P46" s="103">
        <v>2</v>
      </c>
      <c r="Q46" s="194">
        <v>41562</v>
      </c>
      <c r="R46" s="515">
        <v>41579</v>
      </c>
      <c r="S46" s="515">
        <v>41579</v>
      </c>
      <c r="T46" s="620"/>
      <c r="U46" s="918">
        <v>1</v>
      </c>
      <c r="V46" s="19"/>
      <c r="W46" s="7"/>
    </row>
    <row r="47" spans="1:23" ht="18" customHeight="1">
      <c r="A47" s="15" t="str">
        <f t="shared" si="1"/>
        <v>0</v>
      </c>
      <c r="B47" s="15"/>
      <c r="C47" s="1074" t="s">
        <v>704</v>
      </c>
      <c r="D47" s="946" t="s">
        <v>705</v>
      </c>
      <c r="E47" s="1030"/>
      <c r="F47" s="202">
        <v>2.5</v>
      </c>
      <c r="G47" s="203"/>
      <c r="H47" s="204">
        <v>215000</v>
      </c>
      <c r="I47" s="202">
        <v>1</v>
      </c>
      <c r="J47" s="1133">
        <v>1</v>
      </c>
      <c r="K47" s="1133">
        <v>2</v>
      </c>
      <c r="L47" s="643"/>
      <c r="M47" s="204">
        <v>215000</v>
      </c>
      <c r="N47" s="202">
        <v>1</v>
      </c>
      <c r="O47" s="1133">
        <v>1</v>
      </c>
      <c r="P47" s="1133">
        <v>2</v>
      </c>
      <c r="Q47" s="929">
        <v>41563</v>
      </c>
      <c r="R47" s="525">
        <v>41579</v>
      </c>
      <c r="S47" s="525">
        <v>41579</v>
      </c>
      <c r="T47" s="917"/>
      <c r="U47" s="976">
        <v>1</v>
      </c>
      <c r="V47" s="19"/>
      <c r="W47" s="7"/>
    </row>
    <row r="48" spans="1:23" ht="18" customHeight="1">
      <c r="A48" s="15">
        <f t="shared" si="1"/>
      </c>
      <c r="B48" s="15"/>
      <c r="C48" s="1034" t="s">
        <v>519</v>
      </c>
      <c r="D48" s="945" t="s">
        <v>520</v>
      </c>
      <c r="E48" s="985"/>
      <c r="F48" s="51"/>
      <c r="G48" s="52"/>
      <c r="H48" s="53"/>
      <c r="I48" s="51"/>
      <c r="J48" s="103"/>
      <c r="K48" s="103"/>
      <c r="L48" s="1057"/>
      <c r="M48" s="53"/>
      <c r="N48" s="51"/>
      <c r="O48" s="103"/>
      <c r="P48" s="103"/>
      <c r="Q48" s="864"/>
      <c r="R48" s="586"/>
      <c r="S48" s="586"/>
      <c r="T48" s="1019"/>
      <c r="U48" s="998"/>
      <c r="V48" s="19"/>
      <c r="W48" s="7"/>
    </row>
    <row r="49" spans="1:23" ht="18" customHeight="1">
      <c r="A49" s="15" t="str">
        <f t="shared" si="1"/>
        <v>0</v>
      </c>
      <c r="B49" s="15"/>
      <c r="C49" s="1074"/>
      <c r="D49" s="946" t="s">
        <v>308</v>
      </c>
      <c r="E49" s="1030"/>
      <c r="F49" s="202"/>
      <c r="G49" s="1295"/>
      <c r="H49" s="204"/>
      <c r="I49" s="202">
        <v>0</v>
      </c>
      <c r="J49" s="1133">
        <v>0</v>
      </c>
      <c r="K49" s="1133">
        <v>0</v>
      </c>
      <c r="L49" s="1296" t="s">
        <v>695</v>
      </c>
      <c r="M49" s="204"/>
      <c r="N49" s="202">
        <v>0</v>
      </c>
      <c r="O49" s="1133">
        <v>0</v>
      </c>
      <c r="P49" s="1133">
        <v>0</v>
      </c>
      <c r="Q49" s="1297">
        <v>41556</v>
      </c>
      <c r="R49" s="1298">
        <v>41589</v>
      </c>
      <c r="S49" s="1298">
        <v>41583</v>
      </c>
      <c r="T49" s="1299"/>
      <c r="U49" s="1080">
        <v>1</v>
      </c>
      <c r="V49" s="19"/>
      <c r="W49" s="7"/>
    </row>
    <row r="50" spans="1:23" ht="18" customHeight="1">
      <c r="A50" s="15" t="str">
        <f t="shared" si="1"/>
        <v>+</v>
      </c>
      <c r="B50" s="15"/>
      <c r="C50" s="1034" t="s">
        <v>521</v>
      </c>
      <c r="D50" s="945" t="s">
        <v>701</v>
      </c>
      <c r="E50" s="985"/>
      <c r="F50" s="51">
        <v>2.3</v>
      </c>
      <c r="G50" s="52"/>
      <c r="H50" s="53"/>
      <c r="I50" s="51">
        <v>1.8</v>
      </c>
      <c r="J50" s="103"/>
      <c r="K50" s="103"/>
      <c r="L50" s="1057"/>
      <c r="M50" s="53"/>
      <c r="N50" s="51"/>
      <c r="O50" s="103"/>
      <c r="P50" s="103"/>
      <c r="Q50" s="864">
        <v>41572</v>
      </c>
      <c r="R50" s="586">
        <v>41583</v>
      </c>
      <c r="S50" s="586">
        <v>41583</v>
      </c>
      <c r="T50" s="1019"/>
      <c r="U50" s="998">
        <v>1</v>
      </c>
      <c r="V50" s="19"/>
      <c r="W50" s="7"/>
    </row>
    <row r="51" spans="1:23" ht="18" customHeight="1">
      <c r="A51" s="15" t="str">
        <f t="shared" si="1"/>
        <v>+</v>
      </c>
      <c r="B51" s="15"/>
      <c r="C51" s="1431"/>
      <c r="D51" s="1294" t="s">
        <v>334</v>
      </c>
      <c r="E51" s="1432"/>
      <c r="F51" s="1070">
        <v>1</v>
      </c>
      <c r="G51" s="1433"/>
      <c r="H51" s="1072">
        <v>19860</v>
      </c>
      <c r="I51" s="1070">
        <v>0.1</v>
      </c>
      <c r="J51" s="1136">
        <v>0</v>
      </c>
      <c r="K51" s="1136">
        <v>0.1</v>
      </c>
      <c r="L51" s="1434"/>
      <c r="M51" s="1072"/>
      <c r="N51" s="1070">
        <v>0</v>
      </c>
      <c r="O51" s="1136">
        <v>0</v>
      </c>
      <c r="P51" s="1136">
        <v>0</v>
      </c>
      <c r="Q51" s="1087">
        <v>41572</v>
      </c>
      <c r="R51" s="1088">
        <v>41583</v>
      </c>
      <c r="S51" s="1088">
        <v>41583</v>
      </c>
      <c r="T51" s="1435"/>
      <c r="U51" s="1436">
        <v>1</v>
      </c>
      <c r="V51" s="19"/>
      <c r="W51" s="7"/>
    </row>
    <row r="52" spans="1:23" ht="18" customHeight="1">
      <c r="A52" s="15">
        <f t="shared" si="1"/>
      </c>
      <c r="B52" s="15"/>
      <c r="C52" s="1218" t="s">
        <v>522</v>
      </c>
      <c r="D52" s="1181" t="s">
        <v>523</v>
      </c>
      <c r="E52" s="990"/>
      <c r="F52" s="39">
        <v>1.5</v>
      </c>
      <c r="G52" s="99"/>
      <c r="H52" s="100"/>
      <c r="I52" s="39"/>
      <c r="J52" s="717">
        <v>0</v>
      </c>
      <c r="K52" s="717"/>
      <c r="L52" s="1300"/>
      <c r="M52" s="100"/>
      <c r="N52" s="39"/>
      <c r="O52" s="717"/>
      <c r="P52" s="717"/>
      <c r="Q52" s="880">
        <v>41572</v>
      </c>
      <c r="R52" s="881">
        <v>41583</v>
      </c>
      <c r="S52" s="881">
        <v>41583</v>
      </c>
      <c r="T52" s="1268"/>
      <c r="U52" s="994">
        <v>1</v>
      </c>
      <c r="V52" s="19"/>
      <c r="W52" s="7"/>
    </row>
    <row r="53" spans="1:23" ht="18" customHeight="1" thickBot="1">
      <c r="A53" s="15" t="str">
        <f t="shared" si="1"/>
        <v>0</v>
      </c>
      <c r="B53" s="15"/>
      <c r="C53" s="1264" t="s">
        <v>451</v>
      </c>
      <c r="D53" s="1233" t="s">
        <v>524</v>
      </c>
      <c r="E53" s="1255"/>
      <c r="F53" s="1256"/>
      <c r="G53" s="1292" t="s">
        <v>609</v>
      </c>
      <c r="H53" s="905"/>
      <c r="I53" s="1256">
        <v>0</v>
      </c>
      <c r="J53" s="1258">
        <v>0</v>
      </c>
      <c r="K53" s="1258">
        <v>0</v>
      </c>
      <c r="L53" s="1293" t="s">
        <v>695</v>
      </c>
      <c r="M53" s="905"/>
      <c r="N53" s="1256"/>
      <c r="O53" s="1258"/>
      <c r="P53" s="1258"/>
      <c r="Q53" s="1260">
        <v>41568</v>
      </c>
      <c r="R53" s="1261">
        <v>41583</v>
      </c>
      <c r="S53" s="1261">
        <v>41583</v>
      </c>
      <c r="T53" s="1272"/>
      <c r="U53" s="1266">
        <v>1</v>
      </c>
      <c r="V53" s="19"/>
      <c r="W53" s="7"/>
    </row>
    <row r="54" spans="1:23" ht="18" customHeight="1" thickTop="1">
      <c r="A54" s="15">
        <f t="shared" si="1"/>
      </c>
      <c r="B54" s="15"/>
      <c r="C54" s="1301" t="s">
        <v>525</v>
      </c>
      <c r="D54" s="960" t="s">
        <v>308</v>
      </c>
      <c r="E54" s="1001"/>
      <c r="F54" s="68">
        <v>3</v>
      </c>
      <c r="G54" s="69"/>
      <c r="H54" s="70"/>
      <c r="I54" s="68"/>
      <c r="J54" s="1131">
        <v>1.5</v>
      </c>
      <c r="K54" s="1131"/>
      <c r="L54" s="1302"/>
      <c r="M54" s="70"/>
      <c r="N54" s="68">
        <v>1.3</v>
      </c>
      <c r="O54" s="1131"/>
      <c r="P54" s="1131"/>
      <c r="Q54" s="1003">
        <v>41582</v>
      </c>
      <c r="R54" s="617">
        <v>41593</v>
      </c>
      <c r="S54" s="617"/>
      <c r="T54" s="1031"/>
      <c r="U54" s="1303"/>
      <c r="V54" s="19"/>
      <c r="W54" s="7"/>
    </row>
    <row r="55" spans="1:23" ht="36" customHeight="1">
      <c r="A55" s="15" t="str">
        <f t="shared" si="1"/>
        <v>-</v>
      </c>
      <c r="B55" s="15"/>
      <c r="C55" s="1034" t="s">
        <v>526</v>
      </c>
      <c r="D55" s="1141" t="s">
        <v>741</v>
      </c>
      <c r="E55" s="1029"/>
      <c r="F55" s="77">
        <v>1</v>
      </c>
      <c r="G55" s="1437" t="s">
        <v>742</v>
      </c>
      <c r="H55" s="79"/>
      <c r="I55" s="77">
        <v>0.9</v>
      </c>
      <c r="J55" s="927">
        <v>1</v>
      </c>
      <c r="K55" s="927">
        <v>1.9</v>
      </c>
      <c r="L55" s="1138"/>
      <c r="M55" s="79"/>
      <c r="N55" s="77">
        <v>1</v>
      </c>
      <c r="O55" s="1137">
        <v>0.925</v>
      </c>
      <c r="P55" s="1137">
        <f>N55+O55</f>
        <v>1.925</v>
      </c>
      <c r="Q55" s="1139">
        <v>41559</v>
      </c>
      <c r="R55" s="1140">
        <v>41584</v>
      </c>
      <c r="S55" s="1140">
        <v>41585</v>
      </c>
      <c r="T55" s="891"/>
      <c r="U55" s="892">
        <v>1</v>
      </c>
      <c r="V55" s="19"/>
      <c r="W55" s="7"/>
    </row>
    <row r="56" spans="1:23" ht="18" customHeight="1">
      <c r="A56" s="15">
        <f t="shared" si="1"/>
      </c>
      <c r="B56" s="15"/>
      <c r="C56" s="1038" t="s">
        <v>355</v>
      </c>
      <c r="D56" s="218" t="s">
        <v>693</v>
      </c>
      <c r="E56" s="1006"/>
      <c r="F56" s="1143">
        <v>1.583</v>
      </c>
      <c r="G56" s="156"/>
      <c r="H56" s="118"/>
      <c r="I56" s="1143"/>
      <c r="J56" s="1304">
        <v>1.428</v>
      </c>
      <c r="K56" s="740"/>
      <c r="L56" s="1039"/>
      <c r="M56" s="118"/>
      <c r="N56" s="1143">
        <v>1.365</v>
      </c>
      <c r="O56" s="740"/>
      <c r="P56" s="740"/>
      <c r="Q56" s="868">
        <v>41573</v>
      </c>
      <c r="R56" s="596">
        <v>41587</v>
      </c>
      <c r="S56" s="596"/>
      <c r="T56" s="596"/>
      <c r="U56" s="1040"/>
      <c r="V56" s="19"/>
      <c r="W56" s="7"/>
    </row>
    <row r="57" spans="1:23" ht="18" customHeight="1">
      <c r="A57" s="15" t="str">
        <f t="shared" si="1"/>
        <v>0</v>
      </c>
      <c r="B57" s="15"/>
      <c r="C57" s="1034" t="s">
        <v>352</v>
      </c>
      <c r="D57" s="170" t="s">
        <v>775</v>
      </c>
      <c r="E57" s="985"/>
      <c r="F57" s="51">
        <v>2</v>
      </c>
      <c r="G57" s="84"/>
      <c r="H57" s="53">
        <v>301696</v>
      </c>
      <c r="I57" s="51">
        <v>1.75</v>
      </c>
      <c r="J57" s="103">
        <v>1.75</v>
      </c>
      <c r="K57" s="103">
        <v>3.5</v>
      </c>
      <c r="L57" s="56"/>
      <c r="M57" s="53">
        <v>301215</v>
      </c>
      <c r="N57" s="51">
        <v>1.75</v>
      </c>
      <c r="O57" s="103">
        <v>1.75</v>
      </c>
      <c r="P57" s="103">
        <f>N57+O57</f>
        <v>3.5</v>
      </c>
      <c r="Q57" s="1032">
        <v>41556</v>
      </c>
      <c r="R57" s="1033">
        <v>41590</v>
      </c>
      <c r="S57" s="1033">
        <v>41590</v>
      </c>
      <c r="T57" s="620"/>
      <c r="U57" s="918">
        <v>1</v>
      </c>
      <c r="V57" s="19"/>
      <c r="W57" s="7"/>
    </row>
    <row r="58" spans="1:23" ht="18" customHeight="1">
      <c r="A58" s="15" t="str">
        <f t="shared" si="1"/>
        <v>+</v>
      </c>
      <c r="B58" s="15"/>
      <c r="C58" s="670"/>
      <c r="D58" s="170" t="s">
        <v>353</v>
      </c>
      <c r="E58" s="985"/>
      <c r="F58" s="51">
        <v>2</v>
      </c>
      <c r="G58" s="84"/>
      <c r="H58" s="53">
        <v>216132</v>
      </c>
      <c r="I58" s="51">
        <v>1</v>
      </c>
      <c r="J58" s="1134">
        <v>0.875</v>
      </c>
      <c r="K58" s="1134">
        <v>1.875</v>
      </c>
      <c r="L58" s="56"/>
      <c r="M58" s="53"/>
      <c r="N58" s="132">
        <v>0.875</v>
      </c>
      <c r="O58" s="1134">
        <v>0.875</v>
      </c>
      <c r="P58" s="103">
        <f>N58+O58</f>
        <v>1.75</v>
      </c>
      <c r="Q58" s="1032">
        <v>41556</v>
      </c>
      <c r="R58" s="1033">
        <v>41589</v>
      </c>
      <c r="S58" s="1033">
        <v>41590</v>
      </c>
      <c r="T58" s="620"/>
      <c r="U58" s="918">
        <v>1</v>
      </c>
      <c r="V58" s="19"/>
      <c r="W58" s="7"/>
    </row>
    <row r="59" spans="1:23" ht="35.25" customHeight="1" thickBot="1">
      <c r="A59" s="15">
        <f t="shared" si="1"/>
      </c>
      <c r="B59" s="15"/>
      <c r="C59" s="1246" t="s">
        <v>743</v>
      </c>
      <c r="D59" s="858" t="s">
        <v>354</v>
      </c>
      <c r="E59" s="985"/>
      <c r="F59" s="51"/>
      <c r="G59" s="52"/>
      <c r="H59" s="53"/>
      <c r="I59" s="51"/>
      <c r="J59" s="103"/>
      <c r="K59" s="103"/>
      <c r="L59" s="1035"/>
      <c r="M59" s="53"/>
      <c r="N59" s="51"/>
      <c r="O59" s="103"/>
      <c r="P59" s="103"/>
      <c r="Q59" s="864"/>
      <c r="R59" s="586"/>
      <c r="S59" s="586"/>
      <c r="T59" s="1036"/>
      <c r="U59" s="1037"/>
      <c r="V59" s="19"/>
      <c r="W59" s="7"/>
    </row>
    <row r="60" spans="1:23" ht="18" customHeight="1" thickTop="1">
      <c r="A60" s="15" t="str">
        <f t="shared" si="1"/>
        <v>-</v>
      </c>
      <c r="B60" s="15"/>
      <c r="C60" s="1043" t="s">
        <v>356</v>
      </c>
      <c r="D60" s="1044" t="s">
        <v>308</v>
      </c>
      <c r="E60" s="1045"/>
      <c r="F60" s="1046">
        <v>2</v>
      </c>
      <c r="G60" s="1308"/>
      <c r="H60" s="1047"/>
      <c r="I60" s="1046">
        <v>0.85</v>
      </c>
      <c r="J60" s="1135">
        <v>0.7</v>
      </c>
      <c r="K60" s="1135">
        <v>1.55</v>
      </c>
      <c r="L60" s="1048"/>
      <c r="M60" s="1310"/>
      <c r="N60" s="1046">
        <v>1</v>
      </c>
      <c r="O60" s="1135">
        <v>0.64</v>
      </c>
      <c r="P60" s="1135">
        <f>N60+O60</f>
        <v>1.6400000000000001</v>
      </c>
      <c r="Q60" s="1049">
        <v>41579</v>
      </c>
      <c r="R60" s="1438">
        <v>41589</v>
      </c>
      <c r="S60" s="1050">
        <v>41589</v>
      </c>
      <c r="T60" s="1051"/>
      <c r="U60" s="1052">
        <v>1</v>
      </c>
      <c r="V60" s="19"/>
      <c r="W60" s="7"/>
    </row>
    <row r="61" spans="1:23" ht="18" customHeight="1">
      <c r="A61" s="15">
        <f t="shared" si="1"/>
      </c>
      <c r="B61" s="15">
        <v>2</v>
      </c>
      <c r="C61" s="1480" t="s">
        <v>357</v>
      </c>
      <c r="D61" s="945" t="s">
        <v>344</v>
      </c>
      <c r="E61" s="985"/>
      <c r="F61" s="51">
        <v>1.8</v>
      </c>
      <c r="G61" s="861"/>
      <c r="H61" s="50"/>
      <c r="I61" s="1053"/>
      <c r="J61" s="1053">
        <v>1</v>
      </c>
      <c r="K61" s="1053"/>
      <c r="L61" s="1054"/>
      <c r="M61" s="1311">
        <v>317498</v>
      </c>
      <c r="N61" s="1053">
        <v>1.7</v>
      </c>
      <c r="O61" s="1053">
        <v>1</v>
      </c>
      <c r="P61" s="1053">
        <f>N61+O61</f>
        <v>2.7</v>
      </c>
      <c r="Q61" s="54">
        <v>41575</v>
      </c>
      <c r="R61" s="55" t="s">
        <v>734</v>
      </c>
      <c r="S61" s="128"/>
      <c r="T61" s="1316"/>
      <c r="U61" s="998"/>
      <c r="V61" s="19"/>
      <c r="W61" s="7"/>
    </row>
    <row r="62" spans="1:23" ht="18" customHeight="1">
      <c r="A62" s="15">
        <f t="shared" si="1"/>
      </c>
      <c r="B62" s="15"/>
      <c r="C62" s="1481"/>
      <c r="D62" s="945" t="s">
        <v>308</v>
      </c>
      <c r="E62" s="985"/>
      <c r="F62" s="51">
        <v>2</v>
      </c>
      <c r="G62" s="861"/>
      <c r="H62" s="50"/>
      <c r="I62" s="1053"/>
      <c r="J62" s="1053">
        <v>1.3</v>
      </c>
      <c r="K62" s="1053"/>
      <c r="L62" s="1055"/>
      <c r="M62" s="1311">
        <v>206768</v>
      </c>
      <c r="N62" s="1053">
        <v>1.25</v>
      </c>
      <c r="O62" s="1053">
        <v>1.3</v>
      </c>
      <c r="P62" s="1053"/>
      <c r="Q62" s="54">
        <v>41575</v>
      </c>
      <c r="R62" s="55" t="s">
        <v>734</v>
      </c>
      <c r="S62" s="128"/>
      <c r="T62" s="1316"/>
      <c r="U62" s="998"/>
      <c r="V62" s="19"/>
      <c r="W62" s="7"/>
    </row>
    <row r="63" spans="1:23" ht="18" customHeight="1">
      <c r="A63" s="15" t="str">
        <f t="shared" si="1"/>
        <v>+</v>
      </c>
      <c r="B63" s="15"/>
      <c r="C63" s="667" t="s">
        <v>358</v>
      </c>
      <c r="D63" s="945" t="s">
        <v>359</v>
      </c>
      <c r="E63" s="985"/>
      <c r="F63" s="51">
        <v>1.25</v>
      </c>
      <c r="G63" s="861"/>
      <c r="H63" s="50"/>
      <c r="I63" s="51">
        <v>1.03</v>
      </c>
      <c r="J63" s="103"/>
      <c r="K63" s="103"/>
      <c r="L63" s="1056"/>
      <c r="M63" s="1311"/>
      <c r="N63" s="51">
        <v>1</v>
      </c>
      <c r="O63" s="103"/>
      <c r="P63" s="103"/>
      <c r="Q63" s="864">
        <v>41562</v>
      </c>
      <c r="R63" s="586">
        <v>41575</v>
      </c>
      <c r="S63" s="586" t="s">
        <v>764</v>
      </c>
      <c r="T63" s="1019"/>
      <c r="U63" s="998">
        <v>1</v>
      </c>
      <c r="V63" s="19"/>
      <c r="W63" s="7"/>
    </row>
    <row r="64" spans="1:23" ht="18" customHeight="1">
      <c r="A64" s="15">
        <f t="shared" si="1"/>
      </c>
      <c r="B64" s="15"/>
      <c r="C64" s="667" t="s">
        <v>706</v>
      </c>
      <c r="D64" s="945" t="s">
        <v>707</v>
      </c>
      <c r="E64" s="985"/>
      <c r="F64" s="51"/>
      <c r="G64" s="1094"/>
      <c r="H64" s="53"/>
      <c r="I64" s="51"/>
      <c r="J64" s="103"/>
      <c r="K64" s="103"/>
      <c r="L64" s="1057"/>
      <c r="M64" s="1312">
        <v>216221</v>
      </c>
      <c r="N64" s="51">
        <v>1.28</v>
      </c>
      <c r="O64" s="103"/>
      <c r="P64" s="103"/>
      <c r="Q64" s="1415"/>
      <c r="R64" s="1416"/>
      <c r="S64" s="1416"/>
      <c r="T64" s="1417"/>
      <c r="U64" s="1418"/>
      <c r="V64" s="19"/>
      <c r="W64" s="7"/>
    </row>
    <row r="65" spans="1:23" ht="18" customHeight="1">
      <c r="A65" s="15" t="str">
        <f t="shared" si="1"/>
        <v>+</v>
      </c>
      <c r="B65" s="15"/>
      <c r="C65" s="1034" t="s">
        <v>330</v>
      </c>
      <c r="D65" s="945" t="s">
        <v>709</v>
      </c>
      <c r="E65" s="985"/>
      <c r="F65" s="51">
        <v>1.5</v>
      </c>
      <c r="G65" s="1094"/>
      <c r="H65" s="53"/>
      <c r="I65" s="132">
        <v>0.645</v>
      </c>
      <c r="J65" s="1134">
        <v>0.645</v>
      </c>
      <c r="K65" s="103">
        <v>1.29</v>
      </c>
      <c r="L65" s="1057"/>
      <c r="M65" s="1312"/>
      <c r="N65" s="51">
        <v>0.55</v>
      </c>
      <c r="O65" s="103">
        <v>0.74</v>
      </c>
      <c r="P65" s="103">
        <v>1.29</v>
      </c>
      <c r="Q65" s="864" t="s">
        <v>734</v>
      </c>
      <c r="R65" s="586" t="s">
        <v>734</v>
      </c>
      <c r="S65" s="586">
        <v>41592</v>
      </c>
      <c r="T65" s="1019"/>
      <c r="U65" s="998">
        <v>1</v>
      </c>
      <c r="V65" s="19"/>
      <c r="W65" s="7"/>
    </row>
    <row r="66" spans="1:23" ht="18" customHeight="1">
      <c r="A66" s="15" t="str">
        <f t="shared" si="1"/>
        <v>+</v>
      </c>
      <c r="B66" s="15"/>
      <c r="C66" s="670"/>
      <c r="D66" s="945" t="s">
        <v>528</v>
      </c>
      <c r="E66" s="985"/>
      <c r="F66" s="51">
        <v>1.5</v>
      </c>
      <c r="G66" s="1094"/>
      <c r="H66" s="53"/>
      <c r="I66" s="51">
        <v>0.62</v>
      </c>
      <c r="J66" s="103">
        <v>0.62</v>
      </c>
      <c r="K66" s="103">
        <v>1.24</v>
      </c>
      <c r="L66" s="1057"/>
      <c r="M66" s="1312"/>
      <c r="N66" s="51">
        <v>0.55</v>
      </c>
      <c r="O66" s="103">
        <v>0.69</v>
      </c>
      <c r="P66" s="103">
        <f>N66+O66</f>
        <v>1.24</v>
      </c>
      <c r="Q66" s="864" t="s">
        <v>734</v>
      </c>
      <c r="R66" s="586" t="s">
        <v>734</v>
      </c>
      <c r="S66" s="586">
        <v>41592</v>
      </c>
      <c r="T66" s="1019"/>
      <c r="U66" s="998">
        <v>1</v>
      </c>
      <c r="V66" s="19"/>
      <c r="W66" s="7"/>
    </row>
    <row r="67" spans="1:23" ht="18" customHeight="1">
      <c r="A67" s="15" t="str">
        <f t="shared" si="1"/>
        <v>0</v>
      </c>
      <c r="B67" s="15"/>
      <c r="C67" s="1034" t="s">
        <v>360</v>
      </c>
      <c r="D67" s="1180" t="s">
        <v>312</v>
      </c>
      <c r="E67" s="1006"/>
      <c r="F67" s="116">
        <v>1.5</v>
      </c>
      <c r="G67" s="1466"/>
      <c r="H67" s="118"/>
      <c r="I67" s="116">
        <v>0.5</v>
      </c>
      <c r="J67" s="740">
        <v>0.5</v>
      </c>
      <c r="K67" s="740">
        <v>1</v>
      </c>
      <c r="L67" s="153" t="s">
        <v>772</v>
      </c>
      <c r="M67" s="1313">
        <v>90738</v>
      </c>
      <c r="N67" s="116">
        <v>0.5</v>
      </c>
      <c r="O67" s="740">
        <v>1</v>
      </c>
      <c r="P67" s="740">
        <f>N67+O67</f>
        <v>1.5</v>
      </c>
      <c r="Q67" s="868">
        <v>41573</v>
      </c>
      <c r="R67" s="596">
        <v>41584</v>
      </c>
      <c r="S67" s="596">
        <v>41584</v>
      </c>
      <c r="T67" s="1271"/>
      <c r="U67" s="1079">
        <v>1</v>
      </c>
      <c r="V67" s="19"/>
      <c r="W67" s="7"/>
    </row>
    <row r="68" spans="1:23" ht="18" customHeight="1">
      <c r="A68" s="15">
        <f t="shared" si="1"/>
      </c>
      <c r="B68" s="15"/>
      <c r="C68" s="1305" t="s">
        <v>529</v>
      </c>
      <c r="D68" s="1317" t="s">
        <v>272</v>
      </c>
      <c r="E68" s="990"/>
      <c r="F68" s="39"/>
      <c r="G68" s="1309"/>
      <c r="H68" s="47"/>
      <c r="I68" s="39"/>
      <c r="J68" s="39">
        <v>0</v>
      </c>
      <c r="K68" s="39"/>
      <c r="L68" s="1300"/>
      <c r="M68" s="1314"/>
      <c r="N68" s="39"/>
      <c r="O68" s="39"/>
      <c r="P68" s="717"/>
      <c r="Q68" s="880"/>
      <c r="R68" s="881"/>
      <c r="S68" s="881"/>
      <c r="T68" s="1268"/>
      <c r="U68" s="994"/>
      <c r="V68" s="19"/>
      <c r="W68" s="7"/>
    </row>
    <row r="69" spans="1:23" ht="18" customHeight="1">
      <c r="A69" s="15">
        <f t="shared" si="1"/>
      </c>
      <c r="B69" s="15"/>
      <c r="C69" s="1306" t="s">
        <v>530</v>
      </c>
      <c r="D69" s="1318" t="s">
        <v>272</v>
      </c>
      <c r="E69" s="985"/>
      <c r="F69" s="51"/>
      <c r="G69" s="861"/>
      <c r="H69" s="50"/>
      <c r="I69" s="51"/>
      <c r="J69" s="51">
        <v>0</v>
      </c>
      <c r="K69" s="51"/>
      <c r="L69" s="1057"/>
      <c r="M69" s="1311"/>
      <c r="N69" s="51"/>
      <c r="O69" s="51"/>
      <c r="P69" s="103"/>
      <c r="Q69" s="864"/>
      <c r="R69" s="586"/>
      <c r="S69" s="586"/>
      <c r="T69" s="1019"/>
      <c r="U69" s="998"/>
      <c r="V69" s="19"/>
      <c r="W69" s="7"/>
    </row>
    <row r="70" spans="1:23" ht="18" customHeight="1">
      <c r="A70" s="15">
        <f t="shared" si="1"/>
      </c>
      <c r="B70" s="15"/>
      <c r="C70" s="1307" t="s">
        <v>531</v>
      </c>
      <c r="D70" s="1319" t="s">
        <v>272</v>
      </c>
      <c r="E70" s="1059"/>
      <c r="F70" s="93"/>
      <c r="G70" s="936"/>
      <c r="H70" s="92"/>
      <c r="I70" s="93"/>
      <c r="J70" s="93">
        <v>0</v>
      </c>
      <c r="K70" s="93"/>
      <c r="L70" s="1060"/>
      <c r="M70" s="1315"/>
      <c r="N70" s="93"/>
      <c r="O70" s="93"/>
      <c r="P70" s="724"/>
      <c r="Q70" s="874"/>
      <c r="R70" s="875"/>
      <c r="S70" s="875"/>
      <c r="T70" s="1061"/>
      <c r="U70" s="1062"/>
      <c r="V70" s="19"/>
      <c r="W70" s="7"/>
    </row>
    <row r="71" spans="1:23" ht="18" customHeight="1">
      <c r="A71" s="15">
        <f t="shared" si="1"/>
      </c>
      <c r="B71" s="15"/>
      <c r="C71" s="1058" t="s">
        <v>135</v>
      </c>
      <c r="D71" s="935" t="s">
        <v>532</v>
      </c>
      <c r="E71" s="1059"/>
      <c r="F71" s="93"/>
      <c r="G71" s="936"/>
      <c r="H71" s="92"/>
      <c r="I71" s="93"/>
      <c r="J71" s="724">
        <v>0.7</v>
      </c>
      <c r="K71" s="724"/>
      <c r="L71" s="1060"/>
      <c r="M71" s="1315"/>
      <c r="N71" s="93">
        <v>1.3</v>
      </c>
      <c r="O71" s="724">
        <v>0.5</v>
      </c>
      <c r="P71" s="724">
        <v>1.8</v>
      </c>
      <c r="Q71" s="874"/>
      <c r="R71" s="875"/>
      <c r="S71" s="875"/>
      <c r="T71" s="1061"/>
      <c r="U71" s="1062"/>
      <c r="V71" s="19"/>
      <c r="W71" s="7"/>
    </row>
    <row r="72" spans="1:23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154" ht="13.5">
      <c r="G154">
        <v>419091</v>
      </c>
    </row>
    <row r="158" spans="3:22" ht="14.25">
      <c r="C158" s="1091" t="s">
        <v>118</v>
      </c>
      <c r="D158" s="1092"/>
      <c r="E158" s="1093">
        <v>2.5</v>
      </c>
      <c r="F158" s="1094"/>
      <c r="G158" s="53"/>
      <c r="H158" s="51"/>
      <c r="I158" s="1057"/>
      <c r="J158" s="785"/>
      <c r="K158" s="785"/>
      <c r="L158" s="53"/>
      <c r="M158" s="1093">
        <v>0.75</v>
      </c>
      <c r="N158" s="1093">
        <v>0.75</v>
      </c>
      <c r="O158" s="1095"/>
      <c r="P158" s="1095"/>
      <c r="Q158" s="1095">
        <v>1.5</v>
      </c>
      <c r="R158" s="1096">
        <v>39554</v>
      </c>
      <c r="S158" s="1011">
        <v>39560</v>
      </c>
      <c r="T158" s="515"/>
      <c r="U158" s="515"/>
      <c r="V158" s="56"/>
    </row>
  </sheetData>
  <sheetProtection/>
  <mergeCells count="3">
    <mergeCell ref="C4:C5"/>
    <mergeCell ref="C61:C62"/>
    <mergeCell ref="D4:D5"/>
  </mergeCells>
  <printOptions/>
  <pageMargins left="0.5905511811023623" right="0.5905511811023623" top="0.3937007874015748" bottom="0.5905511811023623" header="0.2755905511811024" footer="0.31496062992125984"/>
  <pageSetup fitToHeight="2" fitToWidth="1" horizontalDpi="600" verticalDpi="600" orientation="portrait" paperSize="9" scale="47" r:id="rId2"/>
  <rowBreaks count="1" manualBreakCount="1">
    <brk id="7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4"/>
  <sheetViews>
    <sheetView zoomScale="75" zoomScaleNormal="75" zoomScalePageLayoutView="0" workbookViewId="0" topLeftCell="A1">
      <pane xSplit="3" ySplit="4" topLeftCell="D5" activePane="bottomRight" state="frozen"/>
      <selection pane="topLeft" activeCell="D99" sqref="D99"/>
      <selection pane="topRight" activeCell="D99" sqref="D99"/>
      <selection pane="bottomLeft" activeCell="D99" sqref="D99"/>
      <selection pane="bottomRight" activeCell="U89" sqref="U89"/>
    </sheetView>
  </sheetViews>
  <sheetFormatPr defaultColWidth="9.00390625" defaultRowHeight="13.5"/>
  <cols>
    <col min="1" max="1" width="5.375" style="0" customWidth="1"/>
    <col min="2" max="2" width="9.00390625" style="0" hidden="1" customWidth="1"/>
    <col min="3" max="3" width="11.75390625" style="0" customWidth="1"/>
    <col min="4" max="4" width="10.25390625" style="0" customWidth="1"/>
    <col min="5" max="5" width="7.75390625" style="0" customWidth="1"/>
    <col min="6" max="6" width="12.25390625" style="0" customWidth="1"/>
    <col min="7" max="7" width="10.00390625" style="0" bestFit="1" customWidth="1"/>
    <col min="8" max="8" width="8.875" style="0" customWidth="1"/>
    <col min="9" max="9" width="12.375" style="0" customWidth="1"/>
    <col min="10" max="11" width="8.875" style="0" customWidth="1"/>
    <col min="12" max="12" width="10.00390625" style="0" bestFit="1" customWidth="1"/>
    <col min="13" max="13" width="8.875" style="0" customWidth="1"/>
    <col min="14" max="14" width="12.375" style="0" customWidth="1"/>
    <col min="15" max="16" width="8.875" style="0" customWidth="1"/>
    <col min="17" max="20" width="7.125" style="0" customWidth="1"/>
    <col min="21" max="21" width="6.375" style="0" customWidth="1"/>
  </cols>
  <sheetData>
    <row r="1" spans="1:21" ht="28.5">
      <c r="A1" s="460"/>
      <c r="B1" s="1"/>
      <c r="C1" s="461" t="s">
        <v>457</v>
      </c>
      <c r="D1" s="9"/>
      <c r="E1" s="462"/>
      <c r="F1" s="463"/>
      <c r="G1" s="9"/>
      <c r="H1" s="9"/>
      <c r="I1" s="9"/>
      <c r="J1" s="464"/>
      <c r="K1" s="9"/>
      <c r="L1" s="8"/>
      <c r="M1" s="462"/>
      <c r="N1" s="9"/>
      <c r="O1" s="462"/>
      <c r="P1" s="9"/>
      <c r="Q1" s="1"/>
      <c r="R1" s="1"/>
      <c r="S1" s="9"/>
      <c r="T1" s="9"/>
      <c r="U1" s="1"/>
    </row>
    <row r="2" spans="1:21" ht="16.5" customHeight="1">
      <c r="A2" s="460"/>
      <c r="B2" s="1"/>
      <c r="C2" s="9"/>
      <c r="D2" s="465"/>
      <c r="E2" s="466"/>
      <c r="F2" s="465"/>
      <c r="G2" s="465"/>
      <c r="H2" s="465"/>
      <c r="I2" s="465"/>
      <c r="J2" s="467"/>
      <c r="K2" s="465"/>
      <c r="L2" s="465"/>
      <c r="M2" s="466"/>
      <c r="N2" s="465"/>
      <c r="O2" s="466"/>
      <c r="P2" s="465"/>
      <c r="Q2" s="7"/>
      <c r="R2" s="7"/>
      <c r="S2" s="1482">
        <f ca="1">NOW()</f>
        <v>41598.79573009259</v>
      </c>
      <c r="T2" s="1482"/>
      <c r="U2" s="1482"/>
    </row>
    <row r="3" spans="1:21" ht="16.5" customHeight="1">
      <c r="A3" s="468"/>
      <c r="B3" s="16"/>
      <c r="C3" s="1483" t="s">
        <v>231</v>
      </c>
      <c r="D3" s="469" t="s">
        <v>232</v>
      </c>
      <c r="E3" s="470"/>
      <c r="F3" s="471"/>
      <c r="G3" s="472" t="s">
        <v>441</v>
      </c>
      <c r="H3" s="472"/>
      <c r="I3" s="472"/>
      <c r="J3" s="473"/>
      <c r="K3" s="472"/>
      <c r="L3" s="474" t="s">
        <v>204</v>
      </c>
      <c r="M3" s="475"/>
      <c r="N3" s="476"/>
      <c r="O3" s="475"/>
      <c r="P3" s="477"/>
      <c r="Q3" s="469" t="s">
        <v>233</v>
      </c>
      <c r="R3" s="478"/>
      <c r="S3" s="478"/>
      <c r="T3" s="478"/>
      <c r="U3" s="479" t="s">
        <v>234</v>
      </c>
    </row>
    <row r="4" spans="1:21" ht="16.5" customHeight="1">
      <c r="A4" s="480" t="s">
        <v>7</v>
      </c>
      <c r="B4" s="16"/>
      <c r="C4" s="1484"/>
      <c r="D4" s="481" t="s">
        <v>487</v>
      </c>
      <c r="E4" s="482" t="s">
        <v>205</v>
      </c>
      <c r="F4" s="483" t="s">
        <v>11</v>
      </c>
      <c r="G4" s="481" t="s">
        <v>487</v>
      </c>
      <c r="H4" s="484" t="s">
        <v>205</v>
      </c>
      <c r="I4" s="485" t="s">
        <v>11</v>
      </c>
      <c r="J4" s="486" t="s">
        <v>206</v>
      </c>
      <c r="K4" s="484" t="s">
        <v>203</v>
      </c>
      <c r="L4" s="481" t="s">
        <v>486</v>
      </c>
      <c r="M4" s="487" t="s">
        <v>236</v>
      </c>
      <c r="N4" s="485" t="s">
        <v>11</v>
      </c>
      <c r="O4" s="488" t="s">
        <v>237</v>
      </c>
      <c r="P4" s="484" t="s">
        <v>238</v>
      </c>
      <c r="Q4" s="481" t="s">
        <v>239</v>
      </c>
      <c r="R4" s="481" t="s">
        <v>240</v>
      </c>
      <c r="S4" s="481" t="s">
        <v>234</v>
      </c>
      <c r="T4" s="481" t="s">
        <v>241</v>
      </c>
      <c r="U4" s="489" t="s">
        <v>16</v>
      </c>
    </row>
    <row r="5" spans="1:21" ht="17.25" customHeight="1">
      <c r="A5" s="480">
        <f>IF(H5="","",(IF(M5=H5,"0",IF(H5&gt;M5,"+","-"))))</f>
      </c>
      <c r="B5" s="16"/>
      <c r="C5" s="1207" t="s">
        <v>242</v>
      </c>
      <c r="D5" s="20"/>
      <c r="E5" s="491"/>
      <c r="F5" s="1211"/>
      <c r="G5" s="29"/>
      <c r="H5" s="493"/>
      <c r="I5" s="1212"/>
      <c r="J5" s="494"/>
      <c r="K5" s="1213"/>
      <c r="L5" s="29"/>
      <c r="M5" s="493"/>
      <c r="N5" s="1212"/>
      <c r="O5" s="494"/>
      <c r="P5" s="1213"/>
      <c r="Q5" s="496"/>
      <c r="R5" s="496"/>
      <c r="S5" s="496"/>
      <c r="T5" s="497"/>
      <c r="U5" s="498"/>
    </row>
    <row r="6" spans="1:21" ht="17.25" customHeight="1">
      <c r="A6" s="499">
        <f>IF(H6="","",(IF(M6=H6,"0",IF(H6&gt;M6,"+","-"))))</f>
      </c>
      <c r="B6" s="16"/>
      <c r="C6" s="1180" t="s">
        <v>458</v>
      </c>
      <c r="D6" s="114"/>
      <c r="E6" s="500"/>
      <c r="F6" s="501"/>
      <c r="G6" s="411"/>
      <c r="H6" s="495"/>
      <c r="I6" s="502"/>
      <c r="J6" s="494"/>
      <c r="K6" s="503"/>
      <c r="L6" s="411"/>
      <c r="M6" s="495"/>
      <c r="N6" s="502"/>
      <c r="O6" s="494"/>
      <c r="P6" s="503"/>
      <c r="Q6" s="496"/>
      <c r="R6" s="496"/>
      <c r="S6" s="496"/>
      <c r="T6" s="496"/>
      <c r="U6" s="504"/>
    </row>
    <row r="7" spans="1:21" ht="17.25" customHeight="1">
      <c r="A7" s="499">
        <f aca="true" t="shared" si="0" ref="A7:A70">IF(H7="","",(IF(M7=H7,"0",IF(H7&gt;M7,"+","-"))))</f>
      </c>
      <c r="B7" s="15">
        <v>2</v>
      </c>
      <c r="C7" s="1014" t="s">
        <v>459</v>
      </c>
      <c r="D7" s="505"/>
      <c r="E7" s="491">
        <v>1</v>
      </c>
      <c r="F7" s="506"/>
      <c r="G7" s="407"/>
      <c r="H7" s="491"/>
      <c r="I7" s="507"/>
      <c r="J7" s="508">
        <v>0.1</v>
      </c>
      <c r="K7" s="509"/>
      <c r="L7" s="407"/>
      <c r="M7" s="491">
        <v>0.5</v>
      </c>
      <c r="N7" s="507"/>
      <c r="O7" s="508">
        <v>0.1</v>
      </c>
      <c r="P7" s="509">
        <f>M7+O7</f>
        <v>0.6</v>
      </c>
      <c r="Q7" s="497">
        <v>41578</v>
      </c>
      <c r="R7" s="497">
        <v>41589</v>
      </c>
      <c r="S7" s="497"/>
      <c r="T7" s="497"/>
      <c r="U7" s="498"/>
    </row>
    <row r="8" spans="1:21" ht="36" customHeight="1">
      <c r="A8" s="499">
        <f t="shared" si="0"/>
      </c>
      <c r="B8" s="15"/>
      <c r="C8" s="1214" t="s">
        <v>460</v>
      </c>
      <c r="D8" s="518"/>
      <c r="E8" s="512">
        <v>1</v>
      </c>
      <c r="F8" s="519"/>
      <c r="G8" s="395"/>
      <c r="H8" s="512"/>
      <c r="I8" s="520"/>
      <c r="J8" s="521">
        <v>0.4</v>
      </c>
      <c r="K8" s="514"/>
      <c r="L8" s="395"/>
      <c r="M8" s="512">
        <v>0.2</v>
      </c>
      <c r="N8" s="520"/>
      <c r="O8" s="521">
        <v>0.4</v>
      </c>
      <c r="P8" s="514">
        <f>M8+O8</f>
        <v>0.6000000000000001</v>
      </c>
      <c r="Q8" s="522">
        <v>41572</v>
      </c>
      <c r="R8" s="515">
        <v>41591</v>
      </c>
      <c r="S8" s="515"/>
      <c r="T8" s="516"/>
      <c r="U8" s="517"/>
    </row>
    <row r="9" spans="1:21" ht="36" customHeight="1">
      <c r="A9" s="523">
        <f t="shared" si="0"/>
      </c>
      <c r="B9" s="15">
        <v>2</v>
      </c>
      <c r="C9" s="1215" t="s">
        <v>461</v>
      </c>
      <c r="D9" s="518"/>
      <c r="E9" s="512"/>
      <c r="F9" s="524"/>
      <c r="G9" s="395"/>
      <c r="H9" s="512"/>
      <c r="I9" s="524"/>
      <c r="J9" s="521"/>
      <c r="K9" s="514"/>
      <c r="L9" s="395">
        <v>50000</v>
      </c>
      <c r="M9" s="512"/>
      <c r="N9" s="524"/>
      <c r="O9" s="521"/>
      <c r="P9" s="514"/>
      <c r="Q9" s="515"/>
      <c r="R9" s="515"/>
      <c r="S9" s="515"/>
      <c r="T9" s="525"/>
      <c r="U9" s="526"/>
    </row>
    <row r="10" spans="1:21" ht="18" customHeight="1">
      <c r="A10" s="499">
        <f t="shared" si="0"/>
      </c>
      <c r="B10" s="15"/>
      <c r="C10" s="945" t="s">
        <v>462</v>
      </c>
      <c r="D10" s="510"/>
      <c r="E10" s="528"/>
      <c r="F10" s="529"/>
      <c r="G10" s="374"/>
      <c r="H10" s="511"/>
      <c r="I10" s="530"/>
      <c r="J10" s="513"/>
      <c r="K10" s="531"/>
      <c r="L10" s="374"/>
      <c r="M10" s="511">
        <v>0.4</v>
      </c>
      <c r="N10" s="530"/>
      <c r="O10" s="513"/>
      <c r="P10" s="531"/>
      <c r="Q10" s="515"/>
      <c r="R10" s="515"/>
      <c r="S10" s="515"/>
      <c r="T10" s="515"/>
      <c r="U10" s="532"/>
    </row>
    <row r="11" spans="1:21" ht="18" customHeight="1">
      <c r="A11" s="499">
        <f t="shared" si="0"/>
      </c>
      <c r="B11" s="15">
        <v>2</v>
      </c>
      <c r="C11" s="953" t="s">
        <v>463</v>
      </c>
      <c r="D11" s="518"/>
      <c r="E11" s="528">
        <v>0.5</v>
      </c>
      <c r="F11" s="533"/>
      <c r="G11" s="395"/>
      <c r="H11" s="511"/>
      <c r="I11" s="534"/>
      <c r="J11" s="521">
        <v>0.2</v>
      </c>
      <c r="K11" s="531"/>
      <c r="L11" s="395"/>
      <c r="M11" s="511">
        <v>0.4</v>
      </c>
      <c r="N11" s="534"/>
      <c r="O11" s="521"/>
      <c r="P11" s="531"/>
      <c r="Q11" s="525">
        <v>41525</v>
      </c>
      <c r="R11" s="525" t="s">
        <v>751</v>
      </c>
      <c r="S11" s="525"/>
      <c r="T11" s="525"/>
      <c r="U11" s="526"/>
    </row>
    <row r="12" spans="1:21" ht="18" customHeight="1">
      <c r="A12" s="499">
        <f t="shared" si="0"/>
      </c>
      <c r="B12" s="15">
        <v>2</v>
      </c>
      <c r="C12" s="945" t="s">
        <v>464</v>
      </c>
      <c r="D12" s="510"/>
      <c r="E12" s="528">
        <v>1.2</v>
      </c>
      <c r="F12" s="529"/>
      <c r="G12" s="374"/>
      <c r="H12" s="511"/>
      <c r="I12" s="535"/>
      <c r="J12" s="513">
        <v>0.4</v>
      </c>
      <c r="K12" s="531"/>
      <c r="L12" s="374"/>
      <c r="M12" s="511">
        <v>1.1</v>
      </c>
      <c r="N12" s="535"/>
      <c r="O12" s="513">
        <v>0.4</v>
      </c>
      <c r="P12" s="531">
        <f>M12+O12</f>
        <v>1.5</v>
      </c>
      <c r="Q12" s="515">
        <v>41557</v>
      </c>
      <c r="R12" s="515">
        <v>41585</v>
      </c>
      <c r="S12" s="515"/>
      <c r="T12" s="515"/>
      <c r="U12" s="532"/>
    </row>
    <row r="13" spans="1:21" ht="18" customHeight="1" thickBot="1">
      <c r="A13" s="499">
        <f t="shared" si="0"/>
      </c>
      <c r="B13" s="15">
        <v>2</v>
      </c>
      <c r="C13" s="1180" t="s">
        <v>465</v>
      </c>
      <c r="D13" s="536"/>
      <c r="E13" s="528">
        <v>1.5</v>
      </c>
      <c r="F13" s="537"/>
      <c r="G13" s="411"/>
      <c r="H13" s="528"/>
      <c r="I13" s="540"/>
      <c r="J13" s="539">
        <v>0.6</v>
      </c>
      <c r="K13" s="503"/>
      <c r="L13" s="411"/>
      <c r="M13" s="528">
        <v>0.9</v>
      </c>
      <c r="N13" s="540"/>
      <c r="O13" s="539">
        <v>0.6</v>
      </c>
      <c r="P13" s="503">
        <f>M13+O13</f>
        <v>1.5</v>
      </c>
      <c r="Q13" s="496">
        <v>41536</v>
      </c>
      <c r="R13" s="496">
        <v>41586</v>
      </c>
      <c r="S13" s="496"/>
      <c r="T13" s="496"/>
      <c r="U13" s="541"/>
    </row>
    <row r="14" spans="1:21" s="74" customFormat="1" ht="18" customHeight="1" thickTop="1">
      <c r="A14" s="499" t="str">
        <f t="shared" si="0"/>
        <v>-</v>
      </c>
      <c r="B14" s="15">
        <v>1</v>
      </c>
      <c r="C14" s="948" t="s">
        <v>20</v>
      </c>
      <c r="D14" s="542"/>
      <c r="E14" s="543">
        <v>2.5</v>
      </c>
      <c r="F14" s="544"/>
      <c r="G14" s="388"/>
      <c r="H14" s="543">
        <v>0.3</v>
      </c>
      <c r="I14" s="545"/>
      <c r="J14" s="546">
        <v>0.45</v>
      </c>
      <c r="K14" s="547">
        <v>0.75</v>
      </c>
      <c r="L14" s="388"/>
      <c r="M14" s="543">
        <v>0.45</v>
      </c>
      <c r="N14" s="545"/>
      <c r="O14" s="546">
        <v>0.42</v>
      </c>
      <c r="P14" s="547">
        <f>M14+O14</f>
        <v>0.87</v>
      </c>
      <c r="Q14" s="548">
        <v>41562</v>
      </c>
      <c r="R14" s="548">
        <v>41583</v>
      </c>
      <c r="S14" s="548">
        <v>41582</v>
      </c>
      <c r="T14" s="548"/>
      <c r="U14" s="549">
        <v>1</v>
      </c>
    </row>
    <row r="15" spans="1:21" ht="18" customHeight="1">
      <c r="A15" s="499">
        <f t="shared" si="0"/>
      </c>
      <c r="B15" s="15"/>
      <c r="C15" s="667" t="s">
        <v>244</v>
      </c>
      <c r="D15" s="510"/>
      <c r="E15" s="511"/>
      <c r="F15" s="529"/>
      <c r="G15" s="556"/>
      <c r="H15" s="511"/>
      <c r="I15" s="530"/>
      <c r="J15" s="513"/>
      <c r="K15" s="531"/>
      <c r="L15" s="556"/>
      <c r="M15" s="511"/>
      <c r="N15" s="530"/>
      <c r="O15" s="513"/>
      <c r="P15" s="531"/>
      <c r="Q15" s="527"/>
      <c r="R15" s="527"/>
      <c r="S15" s="527"/>
      <c r="T15" s="527"/>
      <c r="U15" s="675"/>
    </row>
    <row r="16" spans="1:21" ht="18" customHeight="1">
      <c r="A16" s="499" t="str">
        <f t="shared" si="0"/>
        <v>-</v>
      </c>
      <c r="B16" s="15">
        <v>1</v>
      </c>
      <c r="C16" s="1180" t="s">
        <v>22</v>
      </c>
      <c r="D16" s="510"/>
      <c r="E16" s="528">
        <v>1.9</v>
      </c>
      <c r="F16" s="529"/>
      <c r="G16" s="374"/>
      <c r="H16" s="511">
        <v>0.5</v>
      </c>
      <c r="I16" s="530" t="s">
        <v>786</v>
      </c>
      <c r="J16" s="513">
        <v>0.4</v>
      </c>
      <c r="K16" s="531">
        <v>0.88</v>
      </c>
      <c r="L16" s="374"/>
      <c r="M16" s="511">
        <v>0.6</v>
      </c>
      <c r="N16" s="530"/>
      <c r="O16" s="513">
        <v>0.4</v>
      </c>
      <c r="P16" s="531">
        <f>M16+O16</f>
        <v>1</v>
      </c>
      <c r="Q16" s="54">
        <v>41558</v>
      </c>
      <c r="R16" s="55">
        <v>41583</v>
      </c>
      <c r="S16" s="55">
        <v>41583</v>
      </c>
      <c r="T16" s="55">
        <v>41598</v>
      </c>
      <c r="U16" s="56">
        <v>2</v>
      </c>
    </row>
    <row r="17" spans="1:21" ht="18" customHeight="1">
      <c r="A17" s="499" t="str">
        <f t="shared" si="0"/>
        <v>+</v>
      </c>
      <c r="B17" s="15">
        <v>1</v>
      </c>
      <c r="C17" s="667" t="s">
        <v>23</v>
      </c>
      <c r="D17" s="518"/>
      <c r="E17" s="511">
        <v>2.4</v>
      </c>
      <c r="F17" s="533"/>
      <c r="G17" s="395">
        <v>41057</v>
      </c>
      <c r="H17" s="512">
        <v>0.55</v>
      </c>
      <c r="I17" s="640"/>
      <c r="J17" s="521">
        <v>0.55</v>
      </c>
      <c r="K17" s="531">
        <v>1.1</v>
      </c>
      <c r="L17" s="395">
        <v>37130</v>
      </c>
      <c r="M17" s="512">
        <v>0.5</v>
      </c>
      <c r="N17" s="640" t="s">
        <v>396</v>
      </c>
      <c r="O17" s="521">
        <v>0.5</v>
      </c>
      <c r="P17" s="531">
        <f>M17+O17</f>
        <v>1</v>
      </c>
      <c r="Q17" s="515">
        <v>41573</v>
      </c>
      <c r="R17" s="515">
        <v>41583</v>
      </c>
      <c r="S17" s="515">
        <v>41583</v>
      </c>
      <c r="T17" s="525"/>
      <c r="U17" s="526">
        <v>1</v>
      </c>
    </row>
    <row r="18" spans="1:21" ht="18" customHeight="1">
      <c r="A18" s="499">
        <f t="shared" si="0"/>
      </c>
      <c r="B18" s="15">
        <v>1</v>
      </c>
      <c r="C18" s="1180" t="s">
        <v>24</v>
      </c>
      <c r="D18" s="510"/>
      <c r="E18" s="511"/>
      <c r="F18" s="529"/>
      <c r="G18" s="374"/>
      <c r="H18" s="511"/>
      <c r="I18" s="558"/>
      <c r="J18" s="513">
        <v>0</v>
      </c>
      <c r="K18" s="531"/>
      <c r="L18" s="374"/>
      <c r="M18" s="511">
        <v>0.2</v>
      </c>
      <c r="N18" s="558"/>
      <c r="O18" s="513">
        <v>0.2</v>
      </c>
      <c r="P18" s="531">
        <f>M18+O18</f>
        <v>0.4</v>
      </c>
      <c r="Q18" s="85"/>
      <c r="R18" s="55"/>
      <c r="S18" s="55"/>
      <c r="T18" s="55"/>
      <c r="U18" s="56"/>
    </row>
    <row r="19" spans="1:21" ht="18" customHeight="1">
      <c r="A19" s="499" t="str">
        <f t="shared" si="0"/>
        <v>+</v>
      </c>
      <c r="B19" s="15">
        <v>1</v>
      </c>
      <c r="C19" s="1208" t="s">
        <v>25</v>
      </c>
      <c r="D19" s="510"/>
      <c r="E19" s="528">
        <v>2</v>
      </c>
      <c r="F19" s="529"/>
      <c r="G19" s="374"/>
      <c r="H19" s="511">
        <v>0.66</v>
      </c>
      <c r="I19" s="560"/>
      <c r="J19" s="513">
        <v>0.3</v>
      </c>
      <c r="K19" s="531">
        <v>0.96</v>
      </c>
      <c r="L19" s="374"/>
      <c r="M19" s="511">
        <v>0.5</v>
      </c>
      <c r="N19" s="560"/>
      <c r="O19" s="513">
        <v>0.28</v>
      </c>
      <c r="P19" s="531">
        <v>0.78</v>
      </c>
      <c r="Q19" s="54">
        <v>41577</v>
      </c>
      <c r="R19" s="55">
        <v>41582</v>
      </c>
      <c r="S19" s="55">
        <v>41589</v>
      </c>
      <c r="T19" s="515"/>
      <c r="U19" s="532">
        <v>1</v>
      </c>
    </row>
    <row r="20" spans="1:21" ht="18" customHeight="1">
      <c r="A20" s="499">
        <f t="shared" si="0"/>
      </c>
      <c r="B20" s="15">
        <v>1</v>
      </c>
      <c r="C20" s="667" t="s">
        <v>26</v>
      </c>
      <c r="D20" s="518"/>
      <c r="E20" s="511"/>
      <c r="F20" s="533"/>
      <c r="G20" s="561"/>
      <c r="H20" s="562"/>
      <c r="I20" s="557"/>
      <c r="J20" s="521">
        <v>0</v>
      </c>
      <c r="K20" s="514"/>
      <c r="L20" s="561"/>
      <c r="M20" s="562"/>
      <c r="N20" s="557"/>
      <c r="O20" s="521"/>
      <c r="P20" s="514"/>
      <c r="Q20" s="525"/>
      <c r="R20" s="525"/>
      <c r="S20" s="525"/>
      <c r="T20" s="525"/>
      <c r="U20" s="526"/>
    </row>
    <row r="21" spans="1:21" ht="18" customHeight="1">
      <c r="A21" s="499">
        <f t="shared" si="0"/>
      </c>
      <c r="B21" s="15">
        <v>1</v>
      </c>
      <c r="C21" s="1180" t="s">
        <v>246</v>
      </c>
      <c r="D21" s="536"/>
      <c r="E21" s="528">
        <v>1</v>
      </c>
      <c r="F21" s="537"/>
      <c r="G21" s="411"/>
      <c r="H21" s="511"/>
      <c r="I21" s="563"/>
      <c r="J21" s="539">
        <v>0.19</v>
      </c>
      <c r="K21" s="661"/>
      <c r="L21" s="411"/>
      <c r="M21" s="511">
        <v>0.18</v>
      </c>
      <c r="N21" s="563"/>
      <c r="O21" s="642">
        <v>0.175</v>
      </c>
      <c r="P21" s="661">
        <f>M21+O21</f>
        <v>0.355</v>
      </c>
      <c r="Q21" s="54">
        <v>41583</v>
      </c>
      <c r="R21" s="55">
        <v>41599</v>
      </c>
      <c r="S21" s="55"/>
      <c r="T21" s="55"/>
      <c r="U21" s="56"/>
    </row>
    <row r="22" spans="1:21" ht="18" customHeight="1">
      <c r="A22" s="499">
        <f t="shared" si="0"/>
      </c>
      <c r="B22" s="15">
        <v>2</v>
      </c>
      <c r="C22" s="1209" t="s">
        <v>247</v>
      </c>
      <c r="D22" s="505"/>
      <c r="E22" s="491"/>
      <c r="F22" s="564"/>
      <c r="G22" s="407"/>
      <c r="H22" s="491"/>
      <c r="I22" s="564"/>
      <c r="J22" s="508"/>
      <c r="K22" s="509"/>
      <c r="L22" s="407"/>
      <c r="M22" s="491"/>
      <c r="N22" s="564"/>
      <c r="O22" s="508"/>
      <c r="P22" s="509"/>
      <c r="Q22" s="497"/>
      <c r="R22" s="497"/>
      <c r="S22" s="497"/>
      <c r="T22" s="497"/>
      <c r="U22" s="498"/>
    </row>
    <row r="23" spans="1:21" ht="18" customHeight="1">
      <c r="A23" s="499">
        <f t="shared" si="0"/>
      </c>
      <c r="B23" s="15">
        <v>2</v>
      </c>
      <c r="C23" s="945" t="s">
        <v>29</v>
      </c>
      <c r="D23" s="510"/>
      <c r="E23" s="528"/>
      <c r="F23" s="529"/>
      <c r="G23" s="374"/>
      <c r="H23" s="559"/>
      <c r="I23" s="530"/>
      <c r="J23" s="513"/>
      <c r="K23" s="531"/>
      <c r="L23" s="374">
        <v>5000</v>
      </c>
      <c r="M23" s="559"/>
      <c r="N23" s="530"/>
      <c r="O23" s="513">
        <v>0</v>
      </c>
      <c r="P23" s="531"/>
      <c r="Q23" s="515"/>
      <c r="R23" s="515"/>
      <c r="S23" s="515"/>
      <c r="T23" s="515"/>
      <c r="U23" s="532"/>
    </row>
    <row r="24" spans="1:21" ht="18" customHeight="1">
      <c r="A24" s="499">
        <f t="shared" si="0"/>
      </c>
      <c r="B24" s="15">
        <v>2</v>
      </c>
      <c r="C24" s="1034" t="s">
        <v>30</v>
      </c>
      <c r="D24" s="510"/>
      <c r="E24" s="528">
        <v>2.5</v>
      </c>
      <c r="F24" s="529"/>
      <c r="G24" s="374"/>
      <c r="H24" s="511"/>
      <c r="I24" s="565"/>
      <c r="J24" s="513">
        <v>0.6</v>
      </c>
      <c r="K24" s="531"/>
      <c r="L24" s="374"/>
      <c r="M24" s="511">
        <v>0.3</v>
      </c>
      <c r="N24" s="565"/>
      <c r="O24" s="513">
        <v>0.6</v>
      </c>
      <c r="P24" s="531">
        <v>0.9</v>
      </c>
      <c r="Q24" s="515">
        <v>41594</v>
      </c>
      <c r="R24" s="515">
        <v>41604</v>
      </c>
      <c r="S24" s="515"/>
      <c r="T24" s="515"/>
      <c r="U24" s="532"/>
    </row>
    <row r="25" spans="1:21" ht="18" customHeight="1">
      <c r="A25" s="499">
        <f t="shared" si="0"/>
      </c>
      <c r="B25" s="15">
        <v>2</v>
      </c>
      <c r="C25" s="945" t="s">
        <v>31</v>
      </c>
      <c r="D25" s="510"/>
      <c r="E25" s="528">
        <v>1.6</v>
      </c>
      <c r="F25" s="529"/>
      <c r="G25" s="374"/>
      <c r="H25" s="511"/>
      <c r="I25" s="566"/>
      <c r="J25" s="513">
        <v>0.55</v>
      </c>
      <c r="K25" s="531"/>
      <c r="L25" s="374"/>
      <c r="M25" s="511">
        <v>1</v>
      </c>
      <c r="N25" s="566"/>
      <c r="O25" s="513">
        <v>0.5</v>
      </c>
      <c r="P25" s="531">
        <f>M25+O25</f>
        <v>1.5</v>
      </c>
      <c r="Q25" s="515">
        <v>41586</v>
      </c>
      <c r="R25" s="515">
        <v>41600</v>
      </c>
      <c r="S25" s="515"/>
      <c r="T25" s="515"/>
      <c r="U25" s="532"/>
    </row>
    <row r="26" spans="1:21" ht="18" customHeight="1">
      <c r="A26" s="499">
        <f t="shared" si="0"/>
      </c>
      <c r="B26" s="15">
        <v>2</v>
      </c>
      <c r="C26" s="945" t="s">
        <v>248</v>
      </c>
      <c r="D26" s="510"/>
      <c r="E26" s="528"/>
      <c r="F26" s="529"/>
      <c r="G26" s="374"/>
      <c r="H26" s="511"/>
      <c r="I26" s="567"/>
      <c r="J26" s="513">
        <v>0.8</v>
      </c>
      <c r="K26" s="531"/>
      <c r="L26" s="374"/>
      <c r="M26" s="511">
        <v>1</v>
      </c>
      <c r="N26" s="567"/>
      <c r="O26" s="513">
        <v>0.8</v>
      </c>
      <c r="P26" s="531">
        <v>1.8</v>
      </c>
      <c r="Q26" s="515"/>
      <c r="R26" s="515"/>
      <c r="S26" s="515"/>
      <c r="T26" s="515"/>
      <c r="U26" s="532"/>
    </row>
    <row r="27" spans="1:21" ht="18" customHeight="1">
      <c r="A27" s="499">
        <f t="shared" si="0"/>
      </c>
      <c r="B27" s="15"/>
      <c r="C27" s="953" t="s">
        <v>249</v>
      </c>
      <c r="D27" s="518"/>
      <c r="E27" s="528">
        <v>2.5</v>
      </c>
      <c r="F27" s="533"/>
      <c r="G27" s="395"/>
      <c r="H27" s="512"/>
      <c r="I27" s="568"/>
      <c r="J27" s="521">
        <v>0.84</v>
      </c>
      <c r="K27" s="514"/>
      <c r="L27" s="395"/>
      <c r="M27" s="512">
        <v>0.9</v>
      </c>
      <c r="N27" s="568"/>
      <c r="O27" s="521">
        <v>0.84</v>
      </c>
      <c r="P27" s="514">
        <v>1.74</v>
      </c>
      <c r="Q27" s="525">
        <v>41585</v>
      </c>
      <c r="R27" s="525">
        <v>41603</v>
      </c>
      <c r="S27" s="525"/>
      <c r="T27" s="515"/>
      <c r="U27" s="526"/>
    </row>
    <row r="28" spans="1:21" ht="18" customHeight="1">
      <c r="A28" s="499">
        <f t="shared" si="0"/>
      </c>
      <c r="B28" s="15">
        <v>2</v>
      </c>
      <c r="C28" s="953" t="s">
        <v>34</v>
      </c>
      <c r="D28" s="518"/>
      <c r="E28" s="528"/>
      <c r="F28" s="533"/>
      <c r="G28" s="395"/>
      <c r="H28" s="569"/>
      <c r="I28" s="557"/>
      <c r="J28" s="521"/>
      <c r="K28" s="514"/>
      <c r="L28" s="395">
        <v>10000</v>
      </c>
      <c r="M28" s="569"/>
      <c r="N28" s="557"/>
      <c r="O28" s="521"/>
      <c r="P28" s="514"/>
      <c r="Q28" s="525"/>
      <c r="R28" s="525"/>
      <c r="S28" s="525"/>
      <c r="T28" s="525"/>
      <c r="U28" s="526"/>
    </row>
    <row r="29" spans="1:21" ht="18" customHeight="1">
      <c r="A29" s="499">
        <f t="shared" si="0"/>
      </c>
      <c r="B29" s="15">
        <v>2</v>
      </c>
      <c r="C29" s="1180" t="s">
        <v>35</v>
      </c>
      <c r="D29" s="536"/>
      <c r="E29" s="528"/>
      <c r="F29" s="537"/>
      <c r="G29" s="411"/>
      <c r="H29" s="511"/>
      <c r="I29" s="540"/>
      <c r="J29" s="539"/>
      <c r="K29" s="503"/>
      <c r="L29" s="411"/>
      <c r="M29" s="511"/>
      <c r="N29" s="540"/>
      <c r="O29" s="539"/>
      <c r="P29" s="503"/>
      <c r="Q29" s="496"/>
      <c r="R29" s="496"/>
      <c r="S29" s="496"/>
      <c r="T29" s="496"/>
      <c r="U29" s="541"/>
    </row>
    <row r="30" spans="1:21" ht="18" customHeight="1">
      <c r="A30" s="499" t="str">
        <f t="shared" si="0"/>
        <v>+</v>
      </c>
      <c r="B30" s="15">
        <v>2</v>
      </c>
      <c r="C30" s="1180" t="s">
        <v>250</v>
      </c>
      <c r="D30" s="536"/>
      <c r="E30" s="528">
        <v>2.5</v>
      </c>
      <c r="F30" s="537"/>
      <c r="G30" s="411"/>
      <c r="H30" s="570">
        <v>1.15</v>
      </c>
      <c r="I30" s="571"/>
      <c r="J30" s="539"/>
      <c r="K30" s="503"/>
      <c r="L30" s="411"/>
      <c r="M30" s="570">
        <v>1</v>
      </c>
      <c r="N30" s="571"/>
      <c r="O30" s="539">
        <v>1</v>
      </c>
      <c r="P30" s="503">
        <v>2</v>
      </c>
      <c r="Q30" s="496">
        <v>41583</v>
      </c>
      <c r="R30" s="496">
        <v>41591</v>
      </c>
      <c r="S30" s="496">
        <v>41591</v>
      </c>
      <c r="T30" s="496"/>
      <c r="U30" s="541">
        <v>1</v>
      </c>
    </row>
    <row r="31" spans="1:21" ht="18" customHeight="1" thickBot="1">
      <c r="A31" s="499">
        <f t="shared" si="0"/>
      </c>
      <c r="B31" s="15"/>
      <c r="C31" s="1210" t="s">
        <v>251</v>
      </c>
      <c r="D31" s="573"/>
      <c r="E31" s="574"/>
      <c r="F31" s="575"/>
      <c r="G31" s="576"/>
      <c r="H31" s="577"/>
      <c r="I31" s="578"/>
      <c r="J31" s="579"/>
      <c r="K31" s="580"/>
      <c r="L31" s="576">
        <v>15000</v>
      </c>
      <c r="M31" s="577"/>
      <c r="N31" s="578"/>
      <c r="O31" s="579"/>
      <c r="P31" s="580"/>
      <c r="Q31" s="581"/>
      <c r="R31" s="582"/>
      <c r="S31" s="582"/>
      <c r="T31" s="582"/>
      <c r="U31" s="583"/>
    </row>
    <row r="32" spans="1:21" ht="18" customHeight="1" thickTop="1">
      <c r="A32" s="499">
        <f t="shared" si="0"/>
      </c>
      <c r="B32" s="15"/>
      <c r="C32" s="1074" t="s">
        <v>373</v>
      </c>
      <c r="D32" s="510"/>
      <c r="E32" s="528"/>
      <c r="F32" s="585" t="s">
        <v>609</v>
      </c>
      <c r="G32" s="374"/>
      <c r="H32" s="511"/>
      <c r="I32" s="1162" t="s">
        <v>695</v>
      </c>
      <c r="J32" s="513"/>
      <c r="K32" s="531"/>
      <c r="L32" s="374"/>
      <c r="M32" s="511"/>
      <c r="N32" s="530"/>
      <c r="O32" s="513"/>
      <c r="P32" s="531"/>
      <c r="Q32" s="584">
        <v>41562</v>
      </c>
      <c r="R32" s="548">
        <v>41571</v>
      </c>
      <c r="S32" s="548">
        <v>41571</v>
      </c>
      <c r="T32" s="617"/>
      <c r="U32" s="618">
        <v>1</v>
      </c>
    </row>
    <row r="33" spans="1:21" ht="18" customHeight="1">
      <c r="A33" s="499">
        <f t="shared" si="0"/>
      </c>
      <c r="B33" s="15">
        <v>1</v>
      </c>
      <c r="C33" s="945" t="s">
        <v>252</v>
      </c>
      <c r="D33" s="510"/>
      <c r="E33" s="528"/>
      <c r="F33" s="585" t="s">
        <v>609</v>
      </c>
      <c r="G33" s="374"/>
      <c r="H33" s="511"/>
      <c r="I33" s="1162"/>
      <c r="J33" s="513"/>
      <c r="K33" s="531"/>
      <c r="L33" s="374"/>
      <c r="M33" s="511"/>
      <c r="N33" s="530"/>
      <c r="O33" s="513"/>
      <c r="P33" s="531"/>
      <c r="Q33" s="194">
        <v>41568</v>
      </c>
      <c r="R33" s="515">
        <v>41584</v>
      </c>
      <c r="S33" s="515"/>
      <c r="T33" s="586"/>
      <c r="U33" s="113"/>
    </row>
    <row r="34" spans="1:21" ht="18" customHeight="1">
      <c r="A34" s="499">
        <f t="shared" si="0"/>
      </c>
      <c r="B34" s="15">
        <v>1</v>
      </c>
      <c r="C34" s="945" t="s">
        <v>466</v>
      </c>
      <c r="D34" s="510"/>
      <c r="E34" s="528"/>
      <c r="F34" s="585" t="s">
        <v>415</v>
      </c>
      <c r="G34" s="374"/>
      <c r="H34" s="511"/>
      <c r="I34" s="530"/>
      <c r="J34" s="513"/>
      <c r="K34" s="531"/>
      <c r="L34" s="374"/>
      <c r="M34" s="511"/>
      <c r="N34" s="530"/>
      <c r="O34" s="513"/>
      <c r="P34" s="531"/>
      <c r="Q34" s="587"/>
      <c r="R34" s="587"/>
      <c r="S34" s="587"/>
      <c r="T34" s="588"/>
      <c r="U34" s="589"/>
    </row>
    <row r="35" spans="1:21" ht="18" customHeight="1">
      <c r="A35" s="499" t="str">
        <f t="shared" si="0"/>
        <v>+</v>
      </c>
      <c r="B35" s="15">
        <v>1</v>
      </c>
      <c r="C35" s="945" t="s">
        <v>253</v>
      </c>
      <c r="D35" s="510"/>
      <c r="E35" s="528">
        <v>1.1</v>
      </c>
      <c r="F35" s="585"/>
      <c r="G35" s="374"/>
      <c r="H35" s="511">
        <v>0.3</v>
      </c>
      <c r="I35" s="530"/>
      <c r="J35" s="513">
        <v>0.9</v>
      </c>
      <c r="K35" s="531">
        <v>1.2</v>
      </c>
      <c r="L35" s="374"/>
      <c r="M35" s="511"/>
      <c r="N35" s="530"/>
      <c r="O35" s="513"/>
      <c r="P35" s="531"/>
      <c r="Q35" s="525">
        <v>41554</v>
      </c>
      <c r="R35" s="525">
        <v>41563</v>
      </c>
      <c r="S35" s="525">
        <v>41563</v>
      </c>
      <c r="T35" s="525"/>
      <c r="U35" s="113">
        <v>1</v>
      </c>
    </row>
    <row r="36" spans="1:21" ht="18" customHeight="1">
      <c r="A36" s="499">
        <f t="shared" si="0"/>
      </c>
      <c r="B36" s="15">
        <v>1</v>
      </c>
      <c r="C36" s="1180" t="s">
        <v>423</v>
      </c>
      <c r="D36" s="536"/>
      <c r="E36" s="528"/>
      <c r="F36" s="590"/>
      <c r="G36" s="411"/>
      <c r="H36" s="1145"/>
      <c r="I36" s="538"/>
      <c r="J36" s="539"/>
      <c r="K36" s="503"/>
      <c r="L36" s="411"/>
      <c r="M36" s="1145"/>
      <c r="N36" s="538"/>
      <c r="O36" s="539"/>
      <c r="P36" s="503"/>
      <c r="Q36" s="592"/>
      <c r="R36" s="592"/>
      <c r="S36" s="496"/>
      <c r="T36" s="496"/>
      <c r="U36" s="541"/>
    </row>
    <row r="37" spans="1:21" ht="18" customHeight="1">
      <c r="A37" s="499">
        <f t="shared" si="0"/>
      </c>
      <c r="B37" s="15">
        <v>1</v>
      </c>
      <c r="C37" s="1180" t="s">
        <v>46</v>
      </c>
      <c r="D37" s="536"/>
      <c r="E37" s="528"/>
      <c r="F37" s="590"/>
      <c r="G37" s="411"/>
      <c r="H37" s="528"/>
      <c r="I37" s="540"/>
      <c r="J37" s="539"/>
      <c r="K37" s="531"/>
      <c r="L37" s="411"/>
      <c r="M37" s="528"/>
      <c r="N37" s="540"/>
      <c r="O37" s="539"/>
      <c r="P37" s="531"/>
      <c r="Q37" s="596"/>
      <c r="R37" s="596"/>
      <c r="S37" s="496"/>
      <c r="T37" s="596"/>
      <c r="U37" s="197"/>
    </row>
    <row r="38" spans="1:21" ht="18" customHeight="1">
      <c r="A38" s="499">
        <f t="shared" si="0"/>
      </c>
      <c r="B38" s="15"/>
      <c r="C38" s="1181" t="s">
        <v>257</v>
      </c>
      <c r="D38" s="505"/>
      <c r="E38" s="601"/>
      <c r="F38" s="506"/>
      <c r="G38" s="407"/>
      <c r="H38" s="491"/>
      <c r="I38" s="602"/>
      <c r="J38" s="508"/>
      <c r="K38" s="509"/>
      <c r="L38" s="407"/>
      <c r="M38" s="491"/>
      <c r="N38" s="602"/>
      <c r="O38" s="508"/>
      <c r="P38" s="509"/>
      <c r="Q38" s="497"/>
      <c r="R38" s="497"/>
      <c r="S38" s="497"/>
      <c r="T38" s="497"/>
      <c r="U38" s="498"/>
    </row>
    <row r="39" spans="1:21" ht="36" customHeight="1">
      <c r="A39" s="499">
        <f t="shared" si="0"/>
      </c>
      <c r="B39" s="15"/>
      <c r="C39" s="1216" t="s">
        <v>467</v>
      </c>
      <c r="D39" s="510"/>
      <c r="E39" s="528"/>
      <c r="F39" s="529"/>
      <c r="G39" s="374"/>
      <c r="H39" s="559"/>
      <c r="I39" s="530"/>
      <c r="J39" s="513"/>
      <c r="K39" s="531"/>
      <c r="L39" s="374"/>
      <c r="M39" s="559"/>
      <c r="N39" s="530"/>
      <c r="O39" s="513"/>
      <c r="P39" s="531"/>
      <c r="Q39" s="603"/>
      <c r="R39" s="603"/>
      <c r="S39" s="515"/>
      <c r="T39" s="496"/>
      <c r="U39" s="108"/>
    </row>
    <row r="40" spans="1:21" ht="36" customHeight="1">
      <c r="A40" s="499">
        <f t="shared" si="0"/>
      </c>
      <c r="B40" s="15">
        <v>2</v>
      </c>
      <c r="C40" s="1177" t="s">
        <v>468</v>
      </c>
      <c r="D40" s="536"/>
      <c r="E40" s="528"/>
      <c r="F40" s="537"/>
      <c r="G40" s="411"/>
      <c r="H40" s="591"/>
      <c r="I40" s="540"/>
      <c r="J40" s="539"/>
      <c r="K40" s="503"/>
      <c r="L40" s="411">
        <v>8000</v>
      </c>
      <c r="M40" s="591"/>
      <c r="N40" s="540"/>
      <c r="O40" s="539"/>
      <c r="P40" s="503"/>
      <c r="Q40" s="592"/>
      <c r="R40" s="592"/>
      <c r="S40" s="496"/>
      <c r="T40" s="496"/>
      <c r="U40" s="604"/>
    </row>
    <row r="41" spans="1:21" ht="18" customHeight="1">
      <c r="A41" s="499">
        <f t="shared" si="0"/>
      </c>
      <c r="B41" s="15"/>
      <c r="C41" s="1181" t="s">
        <v>258</v>
      </c>
      <c r="D41" s="505"/>
      <c r="E41" s="491"/>
      <c r="F41" s="605"/>
      <c r="G41" s="407"/>
      <c r="H41" s="606"/>
      <c r="I41" s="602"/>
      <c r="J41" s="508"/>
      <c r="K41" s="509"/>
      <c r="L41" s="407"/>
      <c r="M41" s="606"/>
      <c r="N41" s="602"/>
      <c r="O41" s="508"/>
      <c r="P41" s="509"/>
      <c r="Q41" s="497"/>
      <c r="R41" s="497"/>
      <c r="S41" s="497"/>
      <c r="T41" s="497"/>
      <c r="U41" s="607"/>
    </row>
    <row r="42" spans="1:21" ht="18" customHeight="1" thickBot="1">
      <c r="A42" s="499" t="str">
        <f t="shared" si="0"/>
        <v>0</v>
      </c>
      <c r="B42" s="15">
        <v>3</v>
      </c>
      <c r="C42" s="952" t="s">
        <v>259</v>
      </c>
      <c r="D42" s="608"/>
      <c r="E42" s="528"/>
      <c r="F42" s="609"/>
      <c r="G42" s="381"/>
      <c r="H42" s="610">
        <v>1.4</v>
      </c>
      <c r="I42" s="611" t="s">
        <v>490</v>
      </c>
      <c r="J42" s="612">
        <v>1.1</v>
      </c>
      <c r="K42" s="613">
        <v>2.5</v>
      </c>
      <c r="L42" s="381"/>
      <c r="M42" s="610">
        <v>1.4</v>
      </c>
      <c r="N42" s="611" t="s">
        <v>43</v>
      </c>
      <c r="O42" s="612">
        <v>1.1</v>
      </c>
      <c r="P42" s="613">
        <v>2.5</v>
      </c>
      <c r="Q42" s="1245">
        <v>41365</v>
      </c>
      <c r="R42" s="614">
        <v>41391</v>
      </c>
      <c r="S42" s="614">
        <v>41388</v>
      </c>
      <c r="T42" s="614">
        <v>41416</v>
      </c>
      <c r="U42" s="615">
        <v>1</v>
      </c>
    </row>
    <row r="43" spans="1:21" ht="36" customHeight="1" thickTop="1">
      <c r="A43" s="499">
        <f t="shared" si="0"/>
      </c>
      <c r="B43" s="15">
        <v>1</v>
      </c>
      <c r="C43" s="1241" t="s">
        <v>491</v>
      </c>
      <c r="D43" s="542"/>
      <c r="E43" s="543"/>
      <c r="F43" s="544"/>
      <c r="G43" s="388"/>
      <c r="H43" s="511"/>
      <c r="I43" s="616" t="s">
        <v>490</v>
      </c>
      <c r="J43" s="546"/>
      <c r="K43" s="547"/>
      <c r="L43" s="388"/>
      <c r="M43" s="511">
        <v>0.0625</v>
      </c>
      <c r="N43" s="616"/>
      <c r="O43" s="546">
        <v>0.0625</v>
      </c>
      <c r="P43" s="547">
        <f>M43+O43</f>
        <v>0.125</v>
      </c>
      <c r="Q43" s="617">
        <v>41321</v>
      </c>
      <c r="R43" s="617">
        <v>41335</v>
      </c>
      <c r="S43" s="548">
        <v>41359</v>
      </c>
      <c r="T43" s="548">
        <v>41391</v>
      </c>
      <c r="U43" s="618">
        <v>1</v>
      </c>
    </row>
    <row r="44" spans="1:21" ht="36" customHeight="1">
      <c r="A44" s="499" t="str">
        <f>IF(H44="","",(IF(M44=H44,"0",IF(H44&gt;M44,"+","-"))))</f>
        <v>-</v>
      </c>
      <c r="B44" s="15">
        <v>1</v>
      </c>
      <c r="C44" s="1242" t="s">
        <v>492</v>
      </c>
      <c r="D44" s="510"/>
      <c r="E44" s="528">
        <v>1</v>
      </c>
      <c r="F44" s="529"/>
      <c r="G44" s="374"/>
      <c r="H44" s="595">
        <v>0.425</v>
      </c>
      <c r="I44" s="1146" t="s">
        <v>692</v>
      </c>
      <c r="J44" s="1117">
        <v>0.425</v>
      </c>
      <c r="K44" s="531">
        <v>0.85</v>
      </c>
      <c r="L44" s="374"/>
      <c r="M44" s="511">
        <v>0.71</v>
      </c>
      <c r="N44" s="530"/>
      <c r="O44" s="513">
        <v>0.65</v>
      </c>
      <c r="P44" s="531">
        <f>M44+O44</f>
        <v>1.3599999999999999</v>
      </c>
      <c r="Q44" s="54">
        <v>41552</v>
      </c>
      <c r="R44" s="55">
        <v>41566</v>
      </c>
      <c r="S44" s="128">
        <v>41566</v>
      </c>
      <c r="T44" s="128"/>
      <c r="U44" s="56">
        <v>1</v>
      </c>
    </row>
    <row r="45" spans="1:21" ht="36" customHeight="1">
      <c r="A45" s="499" t="str">
        <f>IF(H45="","",(IF(M45=H45,"0",IF(H45&gt;M45,"+","-"))))</f>
        <v>-</v>
      </c>
      <c r="B45" s="15">
        <v>1</v>
      </c>
      <c r="C45" s="1242" t="s">
        <v>493</v>
      </c>
      <c r="D45" s="510"/>
      <c r="E45" s="528"/>
      <c r="F45" s="529"/>
      <c r="G45" s="374"/>
      <c r="H45" s="511">
        <v>0.25</v>
      </c>
      <c r="I45" s="530" t="s">
        <v>490</v>
      </c>
      <c r="J45" s="513">
        <v>0.25</v>
      </c>
      <c r="K45" s="531">
        <v>0.5</v>
      </c>
      <c r="L45" s="374"/>
      <c r="M45" s="511">
        <v>0.49</v>
      </c>
      <c r="N45" s="530"/>
      <c r="O45" s="513">
        <v>0.33</v>
      </c>
      <c r="P45" s="531">
        <f>M45+O45</f>
        <v>0.8200000000000001</v>
      </c>
      <c r="Q45" s="54">
        <v>41321</v>
      </c>
      <c r="R45" s="55">
        <v>41335</v>
      </c>
      <c r="S45" s="128">
        <v>41359</v>
      </c>
      <c r="T45" s="128">
        <v>41391</v>
      </c>
      <c r="U45" s="56">
        <v>1</v>
      </c>
    </row>
    <row r="46" spans="1:21" ht="36" customHeight="1">
      <c r="A46" s="499" t="str">
        <f t="shared" si="0"/>
        <v>+</v>
      </c>
      <c r="B46" s="15">
        <v>1</v>
      </c>
      <c r="C46" s="621" t="s">
        <v>260</v>
      </c>
      <c r="D46" s="747"/>
      <c r="E46" s="662">
        <v>1.8</v>
      </c>
      <c r="F46" s="1158"/>
      <c r="G46" s="53"/>
      <c r="H46" s="662">
        <v>0.7</v>
      </c>
      <c r="I46" s="636"/>
      <c r="J46" s="797">
        <v>0.75</v>
      </c>
      <c r="K46" s="750">
        <v>1.45</v>
      </c>
      <c r="L46" s="374"/>
      <c r="M46" s="511">
        <v>0.6</v>
      </c>
      <c r="N46" s="530"/>
      <c r="O46" s="513">
        <v>0.75</v>
      </c>
      <c r="P46" s="531">
        <v>1.35</v>
      </c>
      <c r="Q46" s="54">
        <v>41563</v>
      </c>
      <c r="R46" s="55">
        <v>41583</v>
      </c>
      <c r="S46" s="128">
        <v>41583</v>
      </c>
      <c r="T46" s="128"/>
      <c r="U46" s="56">
        <v>1</v>
      </c>
    </row>
    <row r="47" spans="1:21" ht="36" customHeight="1">
      <c r="A47" s="499" t="str">
        <f t="shared" si="0"/>
        <v>-</v>
      </c>
      <c r="B47" s="15">
        <v>1</v>
      </c>
      <c r="C47" s="170" t="s">
        <v>261</v>
      </c>
      <c r="D47" s="747"/>
      <c r="E47" s="662">
        <v>1.8</v>
      </c>
      <c r="F47" s="1158"/>
      <c r="G47" s="53"/>
      <c r="H47" s="662">
        <v>0.7</v>
      </c>
      <c r="I47" s="636"/>
      <c r="J47" s="797">
        <v>0.75</v>
      </c>
      <c r="K47" s="750">
        <v>1.45</v>
      </c>
      <c r="L47" s="374"/>
      <c r="M47" s="511">
        <v>0.74</v>
      </c>
      <c r="N47" s="530"/>
      <c r="O47" s="513">
        <v>0.75</v>
      </c>
      <c r="P47" s="531">
        <f>M47+O47</f>
        <v>1.49</v>
      </c>
      <c r="Q47" s="54">
        <v>41563</v>
      </c>
      <c r="R47" s="55">
        <v>41583</v>
      </c>
      <c r="S47" s="128">
        <v>41583</v>
      </c>
      <c r="T47" s="128"/>
      <c r="U47" s="56">
        <v>1</v>
      </c>
    </row>
    <row r="48" spans="1:21" ht="18" customHeight="1">
      <c r="A48" s="499">
        <f t="shared" si="0"/>
      </c>
      <c r="B48" s="15"/>
      <c r="C48" s="1217" t="s">
        <v>469</v>
      </c>
      <c r="D48" s="510"/>
      <c r="E48" s="528"/>
      <c r="F48" s="529"/>
      <c r="G48" s="374"/>
      <c r="H48" s="511"/>
      <c r="I48" s="530" t="s">
        <v>490</v>
      </c>
      <c r="J48" s="513"/>
      <c r="K48" s="531">
        <v>1</v>
      </c>
      <c r="L48" s="374"/>
      <c r="M48" s="511"/>
      <c r="N48" s="535"/>
      <c r="O48" s="513">
        <v>0.5</v>
      </c>
      <c r="P48" s="531"/>
      <c r="Q48" s="515">
        <v>41313</v>
      </c>
      <c r="R48" s="515">
        <v>41346</v>
      </c>
      <c r="S48" s="515">
        <v>41346</v>
      </c>
      <c r="T48" s="515" t="s">
        <v>494</v>
      </c>
      <c r="U48" s="113">
        <v>1</v>
      </c>
    </row>
    <row r="49" spans="1:21" ht="18" customHeight="1">
      <c r="A49" s="499">
        <f t="shared" si="0"/>
      </c>
      <c r="B49" s="15">
        <v>1</v>
      </c>
      <c r="C49" s="1180" t="s">
        <v>262</v>
      </c>
      <c r="D49" s="536"/>
      <c r="E49" s="528"/>
      <c r="F49" s="537" t="s">
        <v>415</v>
      </c>
      <c r="G49" s="411"/>
      <c r="H49" s="528"/>
      <c r="I49" s="622"/>
      <c r="J49" s="539"/>
      <c r="K49" s="503"/>
      <c r="L49" s="411"/>
      <c r="M49" s="528"/>
      <c r="N49" s="622"/>
      <c r="O49" s="539"/>
      <c r="P49" s="503"/>
      <c r="Q49" s="1419"/>
      <c r="R49" s="1149"/>
      <c r="S49" s="1149"/>
      <c r="T49" s="1420"/>
      <c r="U49" s="1421"/>
    </row>
    <row r="50" spans="1:21" ht="18" customHeight="1">
      <c r="A50" s="499" t="str">
        <f t="shared" si="0"/>
        <v>0</v>
      </c>
      <c r="B50" s="15">
        <v>1</v>
      </c>
      <c r="C50" s="935" t="s">
        <v>263</v>
      </c>
      <c r="D50" s="597"/>
      <c r="E50" s="500">
        <v>1</v>
      </c>
      <c r="F50" s="623"/>
      <c r="G50" s="401"/>
      <c r="H50" s="500">
        <v>0.53</v>
      </c>
      <c r="I50" s="624"/>
      <c r="J50" s="599"/>
      <c r="K50" s="600"/>
      <c r="L50" s="401"/>
      <c r="M50" s="500">
        <v>0.53</v>
      </c>
      <c r="N50" s="624"/>
      <c r="O50" s="599">
        <v>0.52</v>
      </c>
      <c r="P50" s="600">
        <f>M50+O50</f>
        <v>1.05</v>
      </c>
      <c r="Q50" s="625">
        <v>41568</v>
      </c>
      <c r="R50" s="625">
        <v>41585</v>
      </c>
      <c r="S50" s="625">
        <v>41585</v>
      </c>
      <c r="T50" s="625"/>
      <c r="U50" s="190">
        <v>1</v>
      </c>
    </row>
    <row r="51" spans="1:21" ht="18" customHeight="1">
      <c r="A51" s="499">
        <f t="shared" si="0"/>
      </c>
      <c r="B51" s="15">
        <v>2</v>
      </c>
      <c r="C51" s="935" t="s">
        <v>470</v>
      </c>
      <c r="D51" s="597"/>
      <c r="E51" s="500">
        <v>1</v>
      </c>
      <c r="F51" s="623"/>
      <c r="G51" s="401"/>
      <c r="H51" s="500"/>
      <c r="I51" s="1147"/>
      <c r="J51" s="599"/>
      <c r="K51" s="600"/>
      <c r="L51" s="401"/>
      <c r="M51" s="500">
        <v>0.25</v>
      </c>
      <c r="N51" s="1147" t="s">
        <v>391</v>
      </c>
      <c r="O51" s="599">
        <v>0.25</v>
      </c>
      <c r="P51" s="600">
        <v>0.5</v>
      </c>
      <c r="Q51" s="625">
        <v>41592</v>
      </c>
      <c r="R51" s="625">
        <v>41607</v>
      </c>
      <c r="S51" s="625"/>
      <c r="T51" s="625"/>
      <c r="U51" s="190"/>
    </row>
    <row r="52" spans="1:21" ht="18" customHeight="1" thickBot="1">
      <c r="A52" s="499">
        <f t="shared" si="0"/>
      </c>
      <c r="B52" s="15"/>
      <c r="C52" s="952" t="s">
        <v>264</v>
      </c>
      <c r="D52" s="608"/>
      <c r="E52" s="552"/>
      <c r="F52" s="626"/>
      <c r="G52" s="381"/>
      <c r="H52" s="574"/>
      <c r="I52" s="611"/>
      <c r="J52" s="612"/>
      <c r="K52" s="613"/>
      <c r="L52" s="381">
        <v>50000</v>
      </c>
      <c r="M52" s="574"/>
      <c r="N52" s="611"/>
      <c r="O52" s="612"/>
      <c r="P52" s="613"/>
      <c r="Q52" s="614"/>
      <c r="R52" s="614"/>
      <c r="S52" s="614"/>
      <c r="T52" s="614"/>
      <c r="U52" s="615"/>
    </row>
    <row r="53" spans="1:21" ht="18" customHeight="1" thickTop="1">
      <c r="A53" s="499" t="str">
        <f t="shared" si="0"/>
        <v>0</v>
      </c>
      <c r="B53" s="15">
        <v>1</v>
      </c>
      <c r="C53" s="1043" t="s">
        <v>75</v>
      </c>
      <c r="D53" s="627"/>
      <c r="E53" s="543">
        <v>3</v>
      </c>
      <c r="F53" s="544"/>
      <c r="G53" s="388">
        <v>88641</v>
      </c>
      <c r="H53" s="512">
        <v>1.04</v>
      </c>
      <c r="I53" s="616"/>
      <c r="J53" s="546">
        <v>1.05</v>
      </c>
      <c r="K53" s="547">
        <v>2.09</v>
      </c>
      <c r="L53" s="388">
        <v>87103</v>
      </c>
      <c r="M53" s="512">
        <v>1.04</v>
      </c>
      <c r="N53" s="616"/>
      <c r="O53" s="546">
        <v>1.05</v>
      </c>
      <c r="P53" s="547">
        <f>M53+O53</f>
        <v>2.09</v>
      </c>
      <c r="Q53" s="548">
        <v>41568</v>
      </c>
      <c r="R53" s="548">
        <v>41583</v>
      </c>
      <c r="S53" s="548">
        <v>41583</v>
      </c>
      <c r="T53" s="548"/>
      <c r="U53" s="549">
        <v>1</v>
      </c>
    </row>
    <row r="54" spans="1:21" ht="18" customHeight="1">
      <c r="A54" s="499" t="str">
        <f t="shared" si="0"/>
        <v>-</v>
      </c>
      <c r="B54" s="15">
        <v>1</v>
      </c>
      <c r="C54" s="945" t="s">
        <v>472</v>
      </c>
      <c r="D54" s="628"/>
      <c r="E54" s="528">
        <v>3</v>
      </c>
      <c r="F54" s="529"/>
      <c r="G54" s="374">
        <v>50753</v>
      </c>
      <c r="H54" s="511">
        <v>0.5</v>
      </c>
      <c r="I54" s="629"/>
      <c r="J54" s="513">
        <v>0.68</v>
      </c>
      <c r="K54" s="531">
        <v>1.18</v>
      </c>
      <c r="L54" s="374">
        <v>81201</v>
      </c>
      <c r="M54" s="511">
        <v>0.86</v>
      </c>
      <c r="N54" s="629"/>
      <c r="O54" s="513">
        <v>0.84</v>
      </c>
      <c r="P54" s="531">
        <f>M54+O54</f>
        <v>1.7</v>
      </c>
      <c r="Q54" s="515" t="s">
        <v>733</v>
      </c>
      <c r="R54" s="515" t="s">
        <v>734</v>
      </c>
      <c r="S54" s="515">
        <v>41583</v>
      </c>
      <c r="T54" s="515"/>
      <c r="U54" s="113">
        <v>1</v>
      </c>
    </row>
    <row r="55" spans="1:21" ht="50.25" customHeight="1">
      <c r="A55" s="499" t="str">
        <f t="shared" si="0"/>
        <v>-</v>
      </c>
      <c r="B55" s="15">
        <v>1</v>
      </c>
      <c r="C55" s="1034" t="s">
        <v>219</v>
      </c>
      <c r="D55" s="628"/>
      <c r="E55" s="528">
        <v>2.5</v>
      </c>
      <c r="F55" s="529"/>
      <c r="G55" s="374">
        <v>65039</v>
      </c>
      <c r="H55" s="511">
        <v>0.5</v>
      </c>
      <c r="I55" s="1428" t="s">
        <v>721</v>
      </c>
      <c r="J55" s="513">
        <v>0.98</v>
      </c>
      <c r="K55" s="531">
        <v>1.48</v>
      </c>
      <c r="L55" s="374">
        <v>134780</v>
      </c>
      <c r="M55" s="511">
        <v>1.13</v>
      </c>
      <c r="N55" s="630"/>
      <c r="O55" s="513">
        <v>1.4</v>
      </c>
      <c r="P55" s="531">
        <f aca="true" t="shared" si="1" ref="P55:P60">M55+O55</f>
        <v>2.53</v>
      </c>
      <c r="Q55" s="89">
        <v>41568</v>
      </c>
      <c r="R55" s="55">
        <v>41583</v>
      </c>
      <c r="S55" s="55">
        <v>41583</v>
      </c>
      <c r="T55" s="128"/>
      <c r="U55" s="113">
        <v>1</v>
      </c>
    </row>
    <row r="56" spans="1:21" ht="18" customHeight="1">
      <c r="A56" s="499" t="str">
        <f t="shared" si="0"/>
        <v>0</v>
      </c>
      <c r="B56" s="15">
        <v>1</v>
      </c>
      <c r="C56" s="1034" t="s">
        <v>80</v>
      </c>
      <c r="D56" s="628"/>
      <c r="E56" s="528">
        <v>2.5</v>
      </c>
      <c r="F56" s="529"/>
      <c r="G56" s="374"/>
      <c r="H56" s="511">
        <v>1.42</v>
      </c>
      <c r="I56" s="631" t="s">
        <v>496</v>
      </c>
      <c r="J56" s="513">
        <v>1.24</v>
      </c>
      <c r="K56" s="531">
        <v>2.66</v>
      </c>
      <c r="L56" s="374">
        <v>119465</v>
      </c>
      <c r="M56" s="511">
        <v>1.42</v>
      </c>
      <c r="N56" s="631" t="s">
        <v>496</v>
      </c>
      <c r="O56" s="513">
        <v>1.24</v>
      </c>
      <c r="P56" s="531">
        <f t="shared" si="1"/>
        <v>2.66</v>
      </c>
      <c r="Q56" s="496">
        <v>41562</v>
      </c>
      <c r="R56" s="496">
        <v>41579</v>
      </c>
      <c r="S56" s="496">
        <v>41579</v>
      </c>
      <c r="T56" s="496"/>
      <c r="U56" s="108">
        <v>1</v>
      </c>
    </row>
    <row r="57" spans="1:21" ht="18" customHeight="1">
      <c r="A57" s="499" t="str">
        <f t="shared" si="0"/>
        <v>0</v>
      </c>
      <c r="B57" s="15">
        <v>1</v>
      </c>
      <c r="C57" s="1034" t="s">
        <v>266</v>
      </c>
      <c r="D57" s="628"/>
      <c r="E57" s="528">
        <v>2.5</v>
      </c>
      <c r="F57" s="529"/>
      <c r="G57" s="628">
        <v>87850</v>
      </c>
      <c r="H57" s="511">
        <v>1</v>
      </c>
      <c r="I57" s="631"/>
      <c r="J57" s="513">
        <v>1</v>
      </c>
      <c r="K57" s="531">
        <v>2</v>
      </c>
      <c r="L57" s="628">
        <v>91194</v>
      </c>
      <c r="M57" s="511">
        <v>1</v>
      </c>
      <c r="N57" s="631" t="s">
        <v>488</v>
      </c>
      <c r="O57" s="513">
        <v>1</v>
      </c>
      <c r="P57" s="531">
        <f t="shared" si="1"/>
        <v>2</v>
      </c>
      <c r="Q57" s="515">
        <v>41563</v>
      </c>
      <c r="R57" s="515">
        <v>41579</v>
      </c>
      <c r="S57" s="515">
        <v>41579</v>
      </c>
      <c r="T57" s="515"/>
      <c r="U57" s="113">
        <v>1</v>
      </c>
    </row>
    <row r="58" spans="1:21" ht="18" customHeight="1">
      <c r="A58" s="499" t="str">
        <f t="shared" si="0"/>
        <v>0</v>
      </c>
      <c r="B58" s="15">
        <v>1</v>
      </c>
      <c r="C58" s="945" t="s">
        <v>471</v>
      </c>
      <c r="D58" s="628"/>
      <c r="E58" s="528">
        <v>2.5</v>
      </c>
      <c r="F58" s="529"/>
      <c r="G58" s="374">
        <v>76886</v>
      </c>
      <c r="H58" s="511">
        <v>0.6</v>
      </c>
      <c r="I58" s="631"/>
      <c r="J58" s="513">
        <v>0.6</v>
      </c>
      <c r="K58" s="531">
        <v>1.2</v>
      </c>
      <c r="L58" s="374">
        <v>75998</v>
      </c>
      <c r="M58" s="511">
        <v>0.6</v>
      </c>
      <c r="N58" s="631"/>
      <c r="O58" s="513">
        <v>0.6</v>
      </c>
      <c r="P58" s="531">
        <f t="shared" si="1"/>
        <v>1.2</v>
      </c>
      <c r="Q58" s="180" t="s">
        <v>698</v>
      </c>
      <c r="R58" s="128" t="s">
        <v>699</v>
      </c>
      <c r="S58" s="128">
        <v>41583</v>
      </c>
      <c r="T58" s="128"/>
      <c r="U58" s="113">
        <v>1</v>
      </c>
    </row>
    <row r="59" spans="1:21" ht="52.5" customHeight="1">
      <c r="A59" s="499" t="str">
        <f t="shared" si="0"/>
        <v>+</v>
      </c>
      <c r="B59" s="15">
        <v>1</v>
      </c>
      <c r="C59" s="945" t="s">
        <v>85</v>
      </c>
      <c r="D59" s="628"/>
      <c r="E59" s="528">
        <v>2</v>
      </c>
      <c r="F59" s="529"/>
      <c r="G59" s="374">
        <v>93123</v>
      </c>
      <c r="H59" s="511">
        <v>1.07</v>
      </c>
      <c r="I59" s="1460" t="s">
        <v>780</v>
      </c>
      <c r="J59" s="513">
        <v>1</v>
      </c>
      <c r="K59" s="531">
        <v>2.07</v>
      </c>
      <c r="L59" s="374">
        <v>95172</v>
      </c>
      <c r="M59" s="595">
        <v>1.033</v>
      </c>
      <c r="N59" s="631" t="s">
        <v>781</v>
      </c>
      <c r="O59" s="513">
        <v>1</v>
      </c>
      <c r="P59" s="593">
        <f t="shared" si="1"/>
        <v>2.033</v>
      </c>
      <c r="Q59" s="515">
        <v>41568</v>
      </c>
      <c r="R59" s="515">
        <v>41583</v>
      </c>
      <c r="S59" s="515">
        <v>41583</v>
      </c>
      <c r="T59" s="515"/>
      <c r="U59" s="113">
        <v>1</v>
      </c>
    </row>
    <row r="60" spans="1:21" ht="18" customHeight="1">
      <c r="A60" s="499" t="str">
        <f t="shared" si="0"/>
        <v>+</v>
      </c>
      <c r="B60" s="15">
        <v>1</v>
      </c>
      <c r="C60" s="1034" t="s">
        <v>223</v>
      </c>
      <c r="D60" s="632"/>
      <c r="E60" s="528">
        <v>1</v>
      </c>
      <c r="F60" s="537"/>
      <c r="G60" s="411">
        <v>33638</v>
      </c>
      <c r="H60" s="528">
        <v>0.3</v>
      </c>
      <c r="I60" s="540"/>
      <c r="J60" s="539">
        <v>0.3</v>
      </c>
      <c r="K60" s="531">
        <v>0.6</v>
      </c>
      <c r="L60" s="411">
        <v>33316</v>
      </c>
      <c r="M60" s="528">
        <v>0.25</v>
      </c>
      <c r="N60" s="540"/>
      <c r="O60" s="539">
        <v>0.25</v>
      </c>
      <c r="P60" s="531">
        <f t="shared" si="1"/>
        <v>0.5</v>
      </c>
      <c r="Q60" s="496">
        <v>41572</v>
      </c>
      <c r="R60" s="496">
        <v>41583</v>
      </c>
      <c r="S60" s="496">
        <v>41583</v>
      </c>
      <c r="T60" s="496"/>
      <c r="U60" s="197">
        <v>1</v>
      </c>
    </row>
    <row r="61" spans="1:21" ht="18" customHeight="1">
      <c r="A61" s="499" t="str">
        <f t="shared" si="0"/>
        <v>0</v>
      </c>
      <c r="B61" s="15">
        <v>1</v>
      </c>
      <c r="C61" s="1180" t="s">
        <v>88</v>
      </c>
      <c r="D61" s="632"/>
      <c r="E61" s="528">
        <v>1.2</v>
      </c>
      <c r="F61" s="537"/>
      <c r="G61" s="411"/>
      <c r="H61" s="528">
        <v>0.15</v>
      </c>
      <c r="I61" s="633"/>
      <c r="J61" s="642">
        <v>0.375</v>
      </c>
      <c r="K61" s="661">
        <v>0.525</v>
      </c>
      <c r="L61" s="411"/>
      <c r="M61" s="528">
        <v>0.15</v>
      </c>
      <c r="N61" s="633"/>
      <c r="O61" s="539">
        <v>0.5</v>
      </c>
      <c r="P61" s="503">
        <f>M61+O61</f>
        <v>0.65</v>
      </c>
      <c r="Q61" s="496">
        <v>41577</v>
      </c>
      <c r="R61" s="496">
        <v>41590</v>
      </c>
      <c r="S61" s="496">
        <v>41590</v>
      </c>
      <c r="T61" s="496"/>
      <c r="U61" s="604">
        <v>1</v>
      </c>
    </row>
    <row r="62" spans="1:21" ht="18" customHeight="1">
      <c r="A62" s="499" t="str">
        <f t="shared" si="0"/>
        <v>0</v>
      </c>
      <c r="B62" s="15"/>
      <c r="C62" s="1218" t="s">
        <v>473</v>
      </c>
      <c r="D62" s="639"/>
      <c r="E62" s="491">
        <v>1.5</v>
      </c>
      <c r="F62" s="1116"/>
      <c r="G62" s="407"/>
      <c r="H62" s="491">
        <v>0.12</v>
      </c>
      <c r="I62" s="602"/>
      <c r="J62" s="508">
        <v>0.13</v>
      </c>
      <c r="K62" s="509">
        <v>0.25</v>
      </c>
      <c r="L62" s="407"/>
      <c r="M62" s="491">
        <v>0.12</v>
      </c>
      <c r="N62" s="602"/>
      <c r="O62" s="508">
        <v>0.1</v>
      </c>
      <c r="P62" s="509">
        <f>M62+O62</f>
        <v>0.22</v>
      </c>
      <c r="Q62" s="497">
        <v>41563</v>
      </c>
      <c r="R62" s="497">
        <v>41578</v>
      </c>
      <c r="S62" s="497">
        <v>41578</v>
      </c>
      <c r="T62" s="497"/>
      <c r="U62" s="498">
        <v>1</v>
      </c>
    </row>
    <row r="63" spans="1:21" ht="36" customHeight="1">
      <c r="A63" s="499">
        <f t="shared" si="0"/>
      </c>
      <c r="B63" s="15">
        <v>2</v>
      </c>
      <c r="C63" s="1219" t="s">
        <v>474</v>
      </c>
      <c r="D63" s="628"/>
      <c r="E63" s="528"/>
      <c r="F63" s="1118"/>
      <c r="G63" s="374"/>
      <c r="H63" s="636"/>
      <c r="I63" s="530"/>
      <c r="J63" s="513"/>
      <c r="K63" s="531"/>
      <c r="L63" s="374"/>
      <c r="M63" s="636"/>
      <c r="N63" s="530"/>
      <c r="O63" s="513"/>
      <c r="P63" s="531"/>
      <c r="Q63" s="194"/>
      <c r="R63" s="515"/>
      <c r="S63" s="515"/>
      <c r="T63" s="620"/>
      <c r="U63" s="532"/>
    </row>
    <row r="64" spans="1:21" ht="18" customHeight="1">
      <c r="A64" s="499">
        <f>IF(H64="","",(IF(M64=H64,"0",IF(H64&gt;M64,"+","-"))))</f>
      </c>
      <c r="B64" s="15">
        <v>2</v>
      </c>
      <c r="C64" s="667" t="s">
        <v>495</v>
      </c>
      <c r="D64" s="628">
        <v>50000</v>
      </c>
      <c r="E64" s="528">
        <v>1</v>
      </c>
      <c r="F64" s="1118" t="s">
        <v>696</v>
      </c>
      <c r="G64" s="374"/>
      <c r="H64" s="636"/>
      <c r="I64" s="530"/>
      <c r="J64" s="513"/>
      <c r="K64" s="531"/>
      <c r="L64" s="374"/>
      <c r="M64" s="636"/>
      <c r="N64" s="530"/>
      <c r="O64" s="513"/>
      <c r="P64" s="531"/>
      <c r="Q64" s="194">
        <v>41576</v>
      </c>
      <c r="R64" s="515">
        <v>41591</v>
      </c>
      <c r="S64" s="515"/>
      <c r="T64" s="620"/>
      <c r="U64" s="532">
        <v>1</v>
      </c>
    </row>
    <row r="65" spans="1:21" ht="36" customHeight="1">
      <c r="A65" s="499">
        <f t="shared" si="0"/>
      </c>
      <c r="B65" s="15">
        <v>2</v>
      </c>
      <c r="C65" s="667" t="s">
        <v>89</v>
      </c>
      <c r="D65" s="628"/>
      <c r="E65" s="528"/>
      <c r="F65" s="1118" t="s">
        <v>718</v>
      </c>
      <c r="G65" s="374"/>
      <c r="H65" s="636"/>
      <c r="I65" s="1460" t="s">
        <v>761</v>
      </c>
      <c r="J65" s="513"/>
      <c r="K65" s="531"/>
      <c r="L65" s="374"/>
      <c r="M65" s="636"/>
      <c r="N65" s="530"/>
      <c r="O65" s="513"/>
      <c r="P65" s="531"/>
      <c r="Q65" s="194">
        <v>41572</v>
      </c>
      <c r="R65" s="515">
        <v>41583</v>
      </c>
      <c r="S65" s="515">
        <v>41583</v>
      </c>
      <c r="T65" s="620"/>
      <c r="U65" s="532">
        <v>1</v>
      </c>
    </row>
    <row r="66" spans="1:21" ht="36" customHeight="1">
      <c r="A66" s="499">
        <f t="shared" si="0"/>
      </c>
      <c r="B66" s="15">
        <v>2</v>
      </c>
      <c r="C66" s="1220" t="s">
        <v>475</v>
      </c>
      <c r="D66" s="637"/>
      <c r="E66" s="511"/>
      <c r="F66" s="533" t="s">
        <v>609</v>
      </c>
      <c r="G66" s="395"/>
      <c r="H66" s="569"/>
      <c r="I66" s="557"/>
      <c r="J66" s="521"/>
      <c r="K66" s="514"/>
      <c r="L66" s="395"/>
      <c r="M66" s="569"/>
      <c r="N66" s="557"/>
      <c r="O66" s="521"/>
      <c r="P66" s="514"/>
      <c r="Q66" s="525">
        <v>41568</v>
      </c>
      <c r="R66" s="525">
        <v>41583</v>
      </c>
      <c r="S66" s="525">
        <v>41583</v>
      </c>
      <c r="T66" s="525"/>
      <c r="U66" s="526">
        <v>1</v>
      </c>
    </row>
    <row r="67" spans="1:21" ht="36" customHeight="1">
      <c r="A67" s="499">
        <f t="shared" si="0"/>
      </c>
      <c r="B67" s="15"/>
      <c r="C67" s="1216" t="s">
        <v>476</v>
      </c>
      <c r="D67" s="628"/>
      <c r="E67" s="528"/>
      <c r="F67" s="1221" t="s">
        <v>614</v>
      </c>
      <c r="G67" s="374"/>
      <c r="H67" s="511"/>
      <c r="I67" s="1146"/>
      <c r="J67" s="513"/>
      <c r="K67" s="531"/>
      <c r="L67" s="374">
        <v>3000</v>
      </c>
      <c r="M67" s="511"/>
      <c r="N67" s="1146"/>
      <c r="O67" s="513"/>
      <c r="P67" s="531"/>
      <c r="Q67" s="1033">
        <v>41570</v>
      </c>
      <c r="R67" s="515">
        <v>41598</v>
      </c>
      <c r="S67" s="515"/>
      <c r="T67" s="515"/>
      <c r="U67" s="532"/>
    </row>
    <row r="68" spans="1:21" ht="36" customHeight="1">
      <c r="A68" s="499" t="str">
        <f t="shared" si="0"/>
        <v>0</v>
      </c>
      <c r="B68" s="15"/>
      <c r="C68" s="1219" t="s">
        <v>477</v>
      </c>
      <c r="D68" s="632"/>
      <c r="E68" s="528">
        <v>2.6</v>
      </c>
      <c r="F68" s="537"/>
      <c r="G68" s="411"/>
      <c r="H68" s="528">
        <v>1.1</v>
      </c>
      <c r="I68" s="540"/>
      <c r="J68" s="539">
        <v>0.92</v>
      </c>
      <c r="K68" s="503"/>
      <c r="L68" s="411"/>
      <c r="M68" s="528">
        <v>1.1</v>
      </c>
      <c r="N68" s="540"/>
      <c r="O68" s="539">
        <v>0.91</v>
      </c>
      <c r="P68" s="503">
        <v>2.01</v>
      </c>
      <c r="Q68" s="496">
        <v>41570</v>
      </c>
      <c r="R68" s="496">
        <v>41592</v>
      </c>
      <c r="S68" s="496" t="s">
        <v>782</v>
      </c>
      <c r="T68" s="496"/>
      <c r="U68" s="541">
        <v>1</v>
      </c>
    </row>
    <row r="69" spans="1:21" ht="85.5">
      <c r="A69" s="499">
        <f t="shared" si="0"/>
      </c>
      <c r="B69" s="15">
        <v>2</v>
      </c>
      <c r="C69" s="1176" t="s">
        <v>478</v>
      </c>
      <c r="D69" s="628">
        <v>50000</v>
      </c>
      <c r="E69" s="528"/>
      <c r="F69" s="529"/>
      <c r="G69" s="374"/>
      <c r="H69" s="511"/>
      <c r="I69" s="1146" t="s">
        <v>754</v>
      </c>
      <c r="J69" s="513"/>
      <c r="K69" s="531"/>
      <c r="L69" s="374"/>
      <c r="M69" s="511"/>
      <c r="N69" s="530"/>
      <c r="O69" s="513"/>
      <c r="P69" s="531"/>
      <c r="Q69" s="515">
        <v>41556</v>
      </c>
      <c r="R69" s="515">
        <v>41578</v>
      </c>
      <c r="S69" s="515">
        <v>41578</v>
      </c>
      <c r="T69" s="515"/>
      <c r="U69" s="532">
        <v>1</v>
      </c>
    </row>
    <row r="70" spans="1:21" ht="18" customHeight="1">
      <c r="A70" s="499">
        <f t="shared" si="0"/>
      </c>
      <c r="B70" s="15"/>
      <c r="C70" s="1180" t="s">
        <v>90</v>
      </c>
      <c r="D70" s="632"/>
      <c r="E70" s="528"/>
      <c r="F70" s="1158"/>
      <c r="G70" s="411"/>
      <c r="H70" s="528"/>
      <c r="I70" s="540"/>
      <c r="J70" s="539"/>
      <c r="K70" s="503"/>
      <c r="L70" s="411"/>
      <c r="M70" s="528"/>
      <c r="N70" s="540"/>
      <c r="O70" s="539"/>
      <c r="P70" s="503"/>
      <c r="Q70" s="496"/>
      <c r="R70" s="496"/>
      <c r="S70" s="496"/>
      <c r="T70" s="496"/>
      <c r="U70" s="541"/>
    </row>
    <row r="71" spans="1:21" ht="18" customHeight="1">
      <c r="A71" s="499">
        <f aca="true" t="shared" si="2" ref="A71:A102">IF(H71="","",(IF(M71=H71,"0",IF(H71&gt;M71,"+","-"))))</f>
      </c>
      <c r="B71" s="15"/>
      <c r="C71" s="935" t="s">
        <v>93</v>
      </c>
      <c r="D71" s="638"/>
      <c r="E71" s="500"/>
      <c r="F71" s="598"/>
      <c r="G71" s="401"/>
      <c r="H71" s="500"/>
      <c r="I71" s="624"/>
      <c r="J71" s="599"/>
      <c r="K71" s="600"/>
      <c r="L71" s="401"/>
      <c r="M71" s="500"/>
      <c r="N71" s="624"/>
      <c r="O71" s="599"/>
      <c r="P71" s="600"/>
      <c r="Q71" s="625"/>
      <c r="R71" s="625"/>
      <c r="S71" s="625"/>
      <c r="T71" s="625"/>
      <c r="U71" s="634"/>
    </row>
    <row r="72" spans="1:21" ht="18" customHeight="1">
      <c r="A72" s="499">
        <f t="shared" si="2"/>
      </c>
      <c r="B72" s="15"/>
      <c r="C72" s="1181" t="s">
        <v>479</v>
      </c>
      <c r="D72" s="639"/>
      <c r="E72" s="601"/>
      <c r="F72" s="506"/>
      <c r="G72" s="407"/>
      <c r="H72" s="606"/>
      <c r="I72" s="602"/>
      <c r="J72" s="508"/>
      <c r="K72" s="509"/>
      <c r="L72" s="407"/>
      <c r="M72" s="606"/>
      <c r="N72" s="602"/>
      <c r="O72" s="508"/>
      <c r="P72" s="509"/>
      <c r="Q72" s="497"/>
      <c r="R72" s="497"/>
      <c r="S72" s="497"/>
      <c r="T72" s="497"/>
      <c r="U72" s="498"/>
    </row>
    <row r="73" spans="1:21" ht="18" customHeight="1">
      <c r="A73" s="499">
        <f t="shared" si="2"/>
      </c>
      <c r="B73" s="15">
        <v>3</v>
      </c>
      <c r="C73" s="945" t="s">
        <v>480</v>
      </c>
      <c r="D73" s="628"/>
      <c r="E73" s="511"/>
      <c r="F73" s="529"/>
      <c r="G73" s="374"/>
      <c r="H73" s="559"/>
      <c r="I73" s="530"/>
      <c r="J73" s="513"/>
      <c r="K73" s="531"/>
      <c r="L73" s="374"/>
      <c r="M73" s="559"/>
      <c r="N73" s="530"/>
      <c r="O73" s="513"/>
      <c r="P73" s="531"/>
      <c r="Q73" s="515"/>
      <c r="R73" s="515"/>
      <c r="S73" s="515"/>
      <c r="T73" s="515"/>
      <c r="U73" s="108"/>
    </row>
    <row r="74" spans="1:21" ht="18" customHeight="1" thickBot="1">
      <c r="A74" s="499">
        <f t="shared" si="2"/>
      </c>
      <c r="B74" s="15">
        <v>3</v>
      </c>
      <c r="C74" s="1233" t="s">
        <v>95</v>
      </c>
      <c r="D74" s="1234"/>
      <c r="E74" s="907"/>
      <c r="F74" s="1235"/>
      <c r="G74" s="1236"/>
      <c r="H74" s="1237"/>
      <c r="I74" s="1238"/>
      <c r="J74" s="1239"/>
      <c r="K74" s="908"/>
      <c r="L74" s="1236"/>
      <c r="M74" s="1237"/>
      <c r="N74" s="1238"/>
      <c r="O74" s="1239"/>
      <c r="P74" s="908"/>
      <c r="Q74" s="910"/>
      <c r="R74" s="910"/>
      <c r="S74" s="910"/>
      <c r="T74" s="910"/>
      <c r="U74" s="1240"/>
    </row>
    <row r="75" spans="1:21" ht="18" customHeight="1" thickTop="1">
      <c r="A75" s="499">
        <f t="shared" si="2"/>
      </c>
      <c r="B75" s="15">
        <v>1</v>
      </c>
      <c r="C75" s="953" t="s">
        <v>96</v>
      </c>
      <c r="D75" s="518"/>
      <c r="E75" s="552">
        <v>1.5</v>
      </c>
      <c r="F75" s="533"/>
      <c r="G75" s="395"/>
      <c r="H75" s="512"/>
      <c r="I75" s="640"/>
      <c r="J75" s="521">
        <v>0.3</v>
      </c>
      <c r="K75" s="514"/>
      <c r="L75" s="395"/>
      <c r="M75" s="512">
        <v>0.3</v>
      </c>
      <c r="N75" s="640"/>
      <c r="O75" s="521">
        <v>0.2</v>
      </c>
      <c r="P75" s="514">
        <v>0.5</v>
      </c>
      <c r="Q75" s="516">
        <v>41582</v>
      </c>
      <c r="R75" s="525">
        <v>41593</v>
      </c>
      <c r="S75" s="525"/>
      <c r="T75" s="525"/>
      <c r="U75" s="82"/>
    </row>
    <row r="76" spans="1:21" ht="18" customHeight="1">
      <c r="A76" s="499">
        <f t="shared" si="2"/>
      </c>
      <c r="B76" s="15">
        <v>1</v>
      </c>
      <c r="C76" s="945" t="s">
        <v>97</v>
      </c>
      <c r="D76" s="510"/>
      <c r="E76" s="528">
        <v>1.7</v>
      </c>
      <c r="F76" s="529"/>
      <c r="G76" s="374"/>
      <c r="H76" s="511"/>
      <c r="I76" s="530"/>
      <c r="J76" s="513">
        <v>0.78</v>
      </c>
      <c r="K76" s="593"/>
      <c r="L76" s="374">
        <v>73645</v>
      </c>
      <c r="M76" s="511">
        <v>0.9</v>
      </c>
      <c r="N76" s="530"/>
      <c r="O76" s="1117">
        <v>0.846</v>
      </c>
      <c r="P76" s="593">
        <f aca="true" t="shared" si="3" ref="P76:P81">M76+O76</f>
        <v>1.746</v>
      </c>
      <c r="Q76" s="586">
        <v>41561</v>
      </c>
      <c r="R76" s="586">
        <v>41580</v>
      </c>
      <c r="S76" s="515"/>
      <c r="T76" s="515"/>
      <c r="U76" s="56"/>
    </row>
    <row r="77" spans="1:21" ht="18" customHeight="1">
      <c r="A77" s="499" t="str">
        <f t="shared" si="2"/>
        <v>+</v>
      </c>
      <c r="B77" s="15">
        <v>1</v>
      </c>
      <c r="C77" s="945" t="s">
        <v>98</v>
      </c>
      <c r="D77" s="510"/>
      <c r="E77" s="528">
        <v>0.76</v>
      </c>
      <c r="F77" s="529"/>
      <c r="G77" s="374">
        <v>72492</v>
      </c>
      <c r="H77" s="511">
        <v>0.76</v>
      </c>
      <c r="I77" s="530"/>
      <c r="J77" s="513">
        <v>0.6</v>
      </c>
      <c r="K77" s="531">
        <v>1.36</v>
      </c>
      <c r="L77" s="374">
        <v>73323</v>
      </c>
      <c r="M77" s="511">
        <v>0.75</v>
      </c>
      <c r="N77" s="530"/>
      <c r="O77" s="513">
        <v>0.64</v>
      </c>
      <c r="P77" s="531">
        <f t="shared" si="3"/>
        <v>1.3900000000000001</v>
      </c>
      <c r="Q77" s="586">
        <v>41555</v>
      </c>
      <c r="R77" s="586">
        <v>41591</v>
      </c>
      <c r="S77" s="515">
        <v>41591</v>
      </c>
      <c r="T77" s="515"/>
      <c r="U77" s="56">
        <v>1</v>
      </c>
    </row>
    <row r="78" spans="1:21" ht="18" customHeight="1">
      <c r="A78" s="499" t="str">
        <f t="shared" si="2"/>
        <v>-</v>
      </c>
      <c r="B78" s="15">
        <v>1</v>
      </c>
      <c r="C78" s="1034" t="s">
        <v>481</v>
      </c>
      <c r="D78" s="536"/>
      <c r="E78" s="528">
        <v>1</v>
      </c>
      <c r="F78" s="537"/>
      <c r="G78" s="411"/>
      <c r="H78" s="528">
        <v>0.8</v>
      </c>
      <c r="I78" s="641"/>
      <c r="J78" s="539">
        <v>0.9</v>
      </c>
      <c r="K78" s="531">
        <v>1.7</v>
      </c>
      <c r="L78" s="411"/>
      <c r="M78" s="528">
        <v>0.9</v>
      </c>
      <c r="N78" s="641"/>
      <c r="O78" s="539">
        <v>0.8</v>
      </c>
      <c r="P78" s="531">
        <f t="shared" si="3"/>
        <v>1.7000000000000002</v>
      </c>
      <c r="Q78" s="586">
        <v>41559</v>
      </c>
      <c r="R78" s="586">
        <v>41584</v>
      </c>
      <c r="S78" s="496">
        <v>41585</v>
      </c>
      <c r="T78" s="496"/>
      <c r="U78" s="121">
        <v>1</v>
      </c>
    </row>
    <row r="79" spans="1:21" ht="18" customHeight="1">
      <c r="A79" s="499">
        <f t="shared" si="2"/>
      </c>
      <c r="B79" s="15">
        <v>1</v>
      </c>
      <c r="C79" s="1034" t="s">
        <v>267</v>
      </c>
      <c r="D79" s="510"/>
      <c r="E79" s="511">
        <v>0.85</v>
      </c>
      <c r="F79" s="529"/>
      <c r="G79" s="374"/>
      <c r="H79" s="595"/>
      <c r="I79" s="530"/>
      <c r="J79" s="1117">
        <v>0.232</v>
      </c>
      <c r="K79" s="531"/>
      <c r="L79" s="374"/>
      <c r="M79" s="595">
        <v>0.222</v>
      </c>
      <c r="N79" s="530"/>
      <c r="O79" s="1117">
        <v>0.243</v>
      </c>
      <c r="P79" s="593">
        <f t="shared" si="3"/>
        <v>0.46499999999999997</v>
      </c>
      <c r="Q79" s="54">
        <v>41573</v>
      </c>
      <c r="R79" s="55">
        <v>41587</v>
      </c>
      <c r="S79" s="128"/>
      <c r="T79" s="128"/>
      <c r="U79" s="56"/>
    </row>
    <row r="80" spans="1:21" ht="18" customHeight="1">
      <c r="A80" s="499" t="str">
        <f t="shared" si="2"/>
        <v>+</v>
      </c>
      <c r="B80" s="15">
        <v>1</v>
      </c>
      <c r="C80" s="946" t="s">
        <v>101</v>
      </c>
      <c r="D80" s="550"/>
      <c r="E80" s="552">
        <v>1.3</v>
      </c>
      <c r="F80" s="551"/>
      <c r="G80" s="438">
        <v>56987</v>
      </c>
      <c r="H80" s="552">
        <v>0.6</v>
      </c>
      <c r="I80" s="553"/>
      <c r="J80" s="554">
        <v>0.55</v>
      </c>
      <c r="K80" s="531">
        <v>1.15</v>
      </c>
      <c r="L80" s="438">
        <v>56987</v>
      </c>
      <c r="M80" s="552">
        <v>0.55</v>
      </c>
      <c r="N80" s="553"/>
      <c r="O80" s="554">
        <v>0.55</v>
      </c>
      <c r="P80" s="531">
        <f t="shared" si="3"/>
        <v>1.1</v>
      </c>
      <c r="Q80" s="586">
        <v>41565</v>
      </c>
      <c r="R80" s="586">
        <v>41586</v>
      </c>
      <c r="S80" s="527">
        <v>41586</v>
      </c>
      <c r="T80" s="527"/>
      <c r="U80" s="643">
        <v>1</v>
      </c>
    </row>
    <row r="81" spans="1:21" ht="18" customHeight="1">
      <c r="A81" s="499" t="str">
        <f t="shared" si="2"/>
        <v>0</v>
      </c>
      <c r="B81" s="15">
        <v>1</v>
      </c>
      <c r="C81" s="1034" t="s">
        <v>102</v>
      </c>
      <c r="D81" s="510"/>
      <c r="E81" s="511">
        <v>1</v>
      </c>
      <c r="F81" s="529"/>
      <c r="G81" s="374">
        <v>79944</v>
      </c>
      <c r="H81" s="595">
        <v>0.875</v>
      </c>
      <c r="I81" s="535"/>
      <c r="J81" s="1117">
        <v>0.875</v>
      </c>
      <c r="K81" s="531">
        <v>1.75</v>
      </c>
      <c r="L81" s="374">
        <v>77063</v>
      </c>
      <c r="M81" s="595">
        <v>0.875</v>
      </c>
      <c r="N81" s="535"/>
      <c r="O81" s="1117">
        <v>0.875</v>
      </c>
      <c r="P81" s="531">
        <f t="shared" si="3"/>
        <v>1.75</v>
      </c>
      <c r="Q81" s="586">
        <v>41556</v>
      </c>
      <c r="R81" s="586">
        <v>41590</v>
      </c>
      <c r="S81" s="515">
        <v>41590</v>
      </c>
      <c r="T81" s="644"/>
      <c r="U81" s="56">
        <v>1</v>
      </c>
    </row>
    <row r="82" spans="1:21" ht="18" customHeight="1">
      <c r="A82" s="499" t="str">
        <f t="shared" si="2"/>
        <v>+</v>
      </c>
      <c r="B82" s="15">
        <v>1</v>
      </c>
      <c r="C82" s="1058" t="s">
        <v>103</v>
      </c>
      <c r="D82" s="645"/>
      <c r="E82" s="552">
        <v>1.1</v>
      </c>
      <c r="F82" s="646"/>
      <c r="G82" s="647">
        <v>78178</v>
      </c>
      <c r="H82" s="648">
        <v>0.95</v>
      </c>
      <c r="I82" s="649"/>
      <c r="J82" s="650">
        <v>0.8</v>
      </c>
      <c r="K82" s="651">
        <v>1.75</v>
      </c>
      <c r="L82" s="647"/>
      <c r="M82" s="648">
        <v>0.9</v>
      </c>
      <c r="N82" s="649"/>
      <c r="O82" s="650"/>
      <c r="P82" s="651"/>
      <c r="Q82" s="652">
        <v>41572</v>
      </c>
      <c r="R82" s="652">
        <v>41593</v>
      </c>
      <c r="S82" s="652" t="s">
        <v>770</v>
      </c>
      <c r="T82" s="652"/>
      <c r="U82" s="653">
        <v>1</v>
      </c>
    </row>
    <row r="83" spans="1:21" ht="18" customHeight="1">
      <c r="A83" s="499">
        <f t="shared" si="2"/>
      </c>
      <c r="B83" s="15">
        <v>2</v>
      </c>
      <c r="C83" s="953" t="s">
        <v>107</v>
      </c>
      <c r="D83" s="518"/>
      <c r="E83" s="491"/>
      <c r="F83" s="533"/>
      <c r="G83" s="395"/>
      <c r="H83" s="569"/>
      <c r="I83" s="557"/>
      <c r="J83" s="521"/>
      <c r="K83" s="514"/>
      <c r="L83" s="395"/>
      <c r="M83" s="569"/>
      <c r="N83" s="557"/>
      <c r="O83" s="521"/>
      <c r="P83" s="514"/>
      <c r="Q83" s="525"/>
      <c r="R83" s="525"/>
      <c r="S83" s="525"/>
      <c r="T83" s="525"/>
      <c r="U83" s="654"/>
    </row>
    <row r="84" spans="1:21" ht="18" customHeight="1">
      <c r="A84" s="499">
        <f t="shared" si="2"/>
      </c>
      <c r="B84" s="15"/>
      <c r="C84" s="946" t="s">
        <v>113</v>
      </c>
      <c r="D84" s="550"/>
      <c r="E84" s="511">
        <v>1</v>
      </c>
      <c r="F84" s="551"/>
      <c r="G84" s="438"/>
      <c r="H84" s="655"/>
      <c r="I84" s="553"/>
      <c r="J84" s="554"/>
      <c r="K84" s="555"/>
      <c r="L84" s="438"/>
      <c r="M84" s="655"/>
      <c r="N84" s="553"/>
      <c r="O84" s="554"/>
      <c r="P84" s="555"/>
      <c r="Q84" s="527" t="s">
        <v>769</v>
      </c>
      <c r="R84" s="527">
        <v>41598</v>
      </c>
      <c r="S84" s="527"/>
      <c r="T84" s="527"/>
      <c r="U84" s="656"/>
    </row>
    <row r="85" spans="1:21" ht="18" customHeight="1">
      <c r="A85" s="499">
        <f t="shared" si="2"/>
      </c>
      <c r="B85" s="15">
        <v>2</v>
      </c>
      <c r="C85" s="935" t="s">
        <v>109</v>
      </c>
      <c r="D85" s="597"/>
      <c r="E85" s="500"/>
      <c r="F85" s="623"/>
      <c r="G85" s="401"/>
      <c r="H85" s="500"/>
      <c r="I85" s="624"/>
      <c r="J85" s="599"/>
      <c r="K85" s="600"/>
      <c r="L85" s="401"/>
      <c r="M85" s="500"/>
      <c r="N85" s="624"/>
      <c r="O85" s="599"/>
      <c r="P85" s="600"/>
      <c r="Q85" s="625"/>
      <c r="R85" s="625"/>
      <c r="S85" s="625"/>
      <c r="T85" s="625"/>
      <c r="U85" s="693"/>
    </row>
    <row r="86" spans="1:21" ht="36" customHeight="1" thickBot="1">
      <c r="A86" s="499">
        <f t="shared" si="2"/>
      </c>
      <c r="B86" s="15">
        <v>2</v>
      </c>
      <c r="C86" s="1222" t="s">
        <v>482</v>
      </c>
      <c r="D86" s="550"/>
      <c r="E86" s="907"/>
      <c r="F86" s="551"/>
      <c r="G86" s="438"/>
      <c r="H86" s="552"/>
      <c r="I86" s="553"/>
      <c r="J86" s="554"/>
      <c r="K86" s="555"/>
      <c r="L86" s="438"/>
      <c r="M86" s="552"/>
      <c r="N86" s="553"/>
      <c r="O86" s="554"/>
      <c r="P86" s="555"/>
      <c r="Q86" s="527">
        <v>41577</v>
      </c>
      <c r="R86" s="527">
        <v>41601</v>
      </c>
      <c r="S86" s="527"/>
      <c r="T86" s="527"/>
      <c r="U86" s="675"/>
    </row>
    <row r="87" spans="1:21" ht="18" customHeight="1" thickTop="1">
      <c r="A87" s="499">
        <f t="shared" si="2"/>
      </c>
      <c r="B87" s="15">
        <v>1</v>
      </c>
      <c r="C87" s="948" t="s">
        <v>227</v>
      </c>
      <c r="D87" s="657"/>
      <c r="E87" s="68"/>
      <c r="F87" s="658" t="s">
        <v>610</v>
      </c>
      <c r="G87" s="388"/>
      <c r="H87" s="543"/>
      <c r="I87" s="659"/>
      <c r="J87" s="546"/>
      <c r="K87" s="547"/>
      <c r="L87" s="388">
        <v>8500</v>
      </c>
      <c r="M87" s="543"/>
      <c r="N87" s="659"/>
      <c r="O87" s="546"/>
      <c r="P87" s="547"/>
      <c r="Q87" s="548">
        <v>41562</v>
      </c>
      <c r="R87" s="548">
        <v>41287</v>
      </c>
      <c r="S87" s="548"/>
      <c r="T87" s="548"/>
      <c r="U87" s="618"/>
    </row>
    <row r="88" spans="1:21" ht="18" customHeight="1">
      <c r="A88" s="499">
        <f t="shared" si="2"/>
      </c>
      <c r="B88" s="15">
        <v>1</v>
      </c>
      <c r="C88" s="1180" t="s">
        <v>118</v>
      </c>
      <c r="D88" s="536"/>
      <c r="E88" s="660">
        <v>2</v>
      </c>
      <c r="F88" s="537"/>
      <c r="G88" s="411"/>
      <c r="H88" s="528"/>
      <c r="I88" s="1142"/>
      <c r="J88" s="539"/>
      <c r="K88" s="503"/>
      <c r="L88" s="411"/>
      <c r="M88" s="528"/>
      <c r="N88" s="1142"/>
      <c r="O88" s="539"/>
      <c r="P88" s="503"/>
      <c r="Q88" s="977">
        <v>41579</v>
      </c>
      <c r="R88" s="515">
        <v>41589</v>
      </c>
      <c r="S88" s="515">
        <v>41589</v>
      </c>
      <c r="T88" s="515"/>
      <c r="U88" s="532">
        <v>1</v>
      </c>
    </row>
    <row r="89" spans="1:21" ht="36" customHeight="1">
      <c r="A89" s="499">
        <f t="shared" si="2"/>
      </c>
      <c r="B89" s="15">
        <v>1</v>
      </c>
      <c r="C89" s="1034" t="s">
        <v>229</v>
      </c>
      <c r="D89" s="510"/>
      <c r="E89" s="662">
        <v>2</v>
      </c>
      <c r="F89" s="663" t="s">
        <v>745</v>
      </c>
      <c r="G89" s="374"/>
      <c r="H89" s="559"/>
      <c r="I89" s="1162"/>
      <c r="J89" s="513"/>
      <c r="K89" s="531"/>
      <c r="L89" s="374">
        <v>37150</v>
      </c>
      <c r="M89" s="559"/>
      <c r="N89" s="1243" t="s">
        <v>497</v>
      </c>
      <c r="O89" s="513"/>
      <c r="P89" s="531"/>
      <c r="Q89" s="54">
        <v>41575</v>
      </c>
      <c r="R89" s="55" t="s">
        <v>734</v>
      </c>
      <c r="S89" s="128"/>
      <c r="T89" s="128"/>
      <c r="U89" s="56"/>
    </row>
    <row r="90" spans="1:21" ht="18" customHeight="1">
      <c r="A90" s="499">
        <f t="shared" si="2"/>
      </c>
      <c r="B90" s="15"/>
      <c r="C90" s="1034" t="s">
        <v>268</v>
      </c>
      <c r="D90" s="628">
        <v>10000</v>
      </c>
      <c r="E90" s="511"/>
      <c r="F90" s="664"/>
      <c r="G90" s="665"/>
      <c r="H90" s="511"/>
      <c r="I90" s="666" t="s">
        <v>695</v>
      </c>
      <c r="J90" s="513"/>
      <c r="K90" s="531"/>
      <c r="L90" s="665"/>
      <c r="M90" s="511"/>
      <c r="N90" s="666"/>
      <c r="O90" s="513"/>
      <c r="P90" s="531"/>
      <c r="Q90" s="180">
        <v>41562</v>
      </c>
      <c r="R90" s="128">
        <v>41575</v>
      </c>
      <c r="S90" s="128" t="s">
        <v>764</v>
      </c>
      <c r="T90" s="128"/>
      <c r="U90" s="113">
        <v>1</v>
      </c>
    </row>
    <row r="91" spans="1:21" ht="18" customHeight="1">
      <c r="A91" s="499" t="str">
        <f t="shared" si="2"/>
        <v>-</v>
      </c>
      <c r="B91" s="15">
        <v>1</v>
      </c>
      <c r="C91" s="1034" t="s">
        <v>269</v>
      </c>
      <c r="D91" s="510"/>
      <c r="E91" s="511"/>
      <c r="F91" s="529"/>
      <c r="G91" s="668"/>
      <c r="H91" s="595">
        <v>1.269</v>
      </c>
      <c r="I91" s="669"/>
      <c r="J91" s="513"/>
      <c r="K91" s="531"/>
      <c r="L91" s="668">
        <v>106945</v>
      </c>
      <c r="M91" s="511">
        <v>1.28</v>
      </c>
      <c r="N91" s="669"/>
      <c r="O91" s="513">
        <v>0.98</v>
      </c>
      <c r="P91" s="531">
        <v>2.26</v>
      </c>
      <c r="Q91" s="587"/>
      <c r="R91" s="587"/>
      <c r="S91" s="587"/>
      <c r="T91" s="587"/>
      <c r="U91" s="594"/>
    </row>
    <row r="92" spans="1:21" ht="18" customHeight="1">
      <c r="A92" s="499" t="str">
        <f t="shared" si="2"/>
        <v>+</v>
      </c>
      <c r="B92" s="15">
        <v>1</v>
      </c>
      <c r="C92" s="1034" t="s">
        <v>270</v>
      </c>
      <c r="D92" s="510"/>
      <c r="E92" s="511">
        <v>1.5</v>
      </c>
      <c r="F92" s="529"/>
      <c r="G92" s="374"/>
      <c r="H92" s="595">
        <v>0.415</v>
      </c>
      <c r="I92" s="664"/>
      <c r="J92" s="1117">
        <v>0.415</v>
      </c>
      <c r="K92" s="531">
        <v>0.83</v>
      </c>
      <c r="L92" s="374"/>
      <c r="M92" s="511">
        <v>0.3</v>
      </c>
      <c r="N92" s="664"/>
      <c r="O92" s="513">
        <v>0.53</v>
      </c>
      <c r="P92" s="531">
        <f>M92+O92</f>
        <v>0.8300000000000001</v>
      </c>
      <c r="Q92" s="586" t="s">
        <v>746</v>
      </c>
      <c r="R92" s="586" t="s">
        <v>734</v>
      </c>
      <c r="S92" s="515">
        <v>41592</v>
      </c>
      <c r="T92" s="515"/>
      <c r="U92" s="532">
        <v>1</v>
      </c>
    </row>
    <row r="93" spans="1:21" ht="35.25" customHeight="1">
      <c r="A93" s="499" t="str">
        <f t="shared" si="2"/>
        <v>-</v>
      </c>
      <c r="B93" s="15">
        <v>1</v>
      </c>
      <c r="C93" s="1058" t="s">
        <v>123</v>
      </c>
      <c r="D93" s="671"/>
      <c r="E93" s="512">
        <v>1.5</v>
      </c>
      <c r="F93" s="220"/>
      <c r="G93" s="395"/>
      <c r="H93" s="595">
        <v>0.125</v>
      </c>
      <c r="I93" s="672" t="s">
        <v>773</v>
      </c>
      <c r="J93" s="521">
        <v>0.25</v>
      </c>
      <c r="K93" s="673">
        <v>0.375</v>
      </c>
      <c r="L93" s="395">
        <v>11082</v>
      </c>
      <c r="M93" s="595">
        <v>0.147</v>
      </c>
      <c r="N93" s="672" t="s">
        <v>489</v>
      </c>
      <c r="O93" s="521">
        <v>0.25</v>
      </c>
      <c r="P93" s="673">
        <f>M93+O93</f>
        <v>0.397</v>
      </c>
      <c r="Q93" s="515">
        <v>41570</v>
      </c>
      <c r="R93" s="515">
        <v>41584</v>
      </c>
      <c r="S93" s="525">
        <v>41584</v>
      </c>
      <c r="T93" s="525"/>
      <c r="U93" s="526">
        <v>1</v>
      </c>
    </row>
    <row r="94" spans="1:21" ht="18" customHeight="1">
      <c r="A94" s="499">
        <f t="shared" si="2"/>
      </c>
      <c r="B94" s="15">
        <v>2</v>
      </c>
      <c r="C94" s="1181" t="s">
        <v>125</v>
      </c>
      <c r="D94" s="676"/>
      <c r="E94" s="491"/>
      <c r="F94" s="506"/>
      <c r="G94" s="407"/>
      <c r="H94" s="491"/>
      <c r="I94" s="677"/>
      <c r="J94" s="508"/>
      <c r="K94" s="509"/>
      <c r="L94" s="407"/>
      <c r="M94" s="491"/>
      <c r="N94" s="677"/>
      <c r="O94" s="508">
        <v>0.44</v>
      </c>
      <c r="P94" s="509"/>
      <c r="Q94" s="497"/>
      <c r="R94" s="497"/>
      <c r="S94" s="497"/>
      <c r="T94" s="497"/>
      <c r="U94" s="498"/>
    </row>
    <row r="95" spans="1:21" ht="18" customHeight="1">
      <c r="A95" s="499" t="str">
        <f t="shared" si="2"/>
        <v>+</v>
      </c>
      <c r="B95" s="15">
        <v>2</v>
      </c>
      <c r="C95" s="1074" t="s">
        <v>127</v>
      </c>
      <c r="D95" s="674"/>
      <c r="E95" s="552"/>
      <c r="F95" s="551"/>
      <c r="G95" s="438"/>
      <c r="H95" s="1244">
        <v>0.9</v>
      </c>
      <c r="I95" s="678" t="s">
        <v>490</v>
      </c>
      <c r="J95" s="554">
        <v>0.9</v>
      </c>
      <c r="K95" s="555">
        <v>1.8</v>
      </c>
      <c r="L95" s="438"/>
      <c r="M95" s="655"/>
      <c r="N95" s="678"/>
      <c r="O95" s="554"/>
      <c r="P95" s="555"/>
      <c r="Q95" s="527">
        <v>41599</v>
      </c>
      <c r="R95" s="527">
        <v>41281</v>
      </c>
      <c r="S95" s="527">
        <v>41369</v>
      </c>
      <c r="T95" s="527">
        <v>41436</v>
      </c>
      <c r="U95" s="675">
        <v>1</v>
      </c>
    </row>
    <row r="96" spans="1:21" ht="61.5" customHeight="1">
      <c r="A96" s="499">
        <f t="shared" si="2"/>
      </c>
      <c r="B96" s="15"/>
      <c r="C96" s="945" t="s">
        <v>483</v>
      </c>
      <c r="D96" s="679"/>
      <c r="E96" s="680"/>
      <c r="F96" s="681"/>
      <c r="G96" s="374"/>
      <c r="H96" s="559"/>
      <c r="I96" s="682"/>
      <c r="J96" s="513">
        <v>0.81</v>
      </c>
      <c r="K96" s="531"/>
      <c r="L96" s="374"/>
      <c r="M96" s="559"/>
      <c r="N96" s="682"/>
      <c r="O96" s="513"/>
      <c r="P96" s="531"/>
      <c r="Q96" s="515"/>
      <c r="R96" s="515"/>
      <c r="S96" s="515"/>
      <c r="T96" s="515"/>
      <c r="U96" s="532"/>
    </row>
    <row r="97" spans="1:21" ht="18" customHeight="1">
      <c r="A97" s="499">
        <f t="shared" si="2"/>
      </c>
      <c r="B97" s="15"/>
      <c r="C97" s="945" t="s">
        <v>273</v>
      </c>
      <c r="D97" s="510"/>
      <c r="E97" s="528"/>
      <c r="F97" s="585"/>
      <c r="G97" s="374"/>
      <c r="H97" s="683"/>
      <c r="I97" s="1163"/>
      <c r="J97" s="513"/>
      <c r="K97" s="531"/>
      <c r="L97" s="374"/>
      <c r="M97" s="683"/>
      <c r="N97" s="1163" t="s">
        <v>408</v>
      </c>
      <c r="O97" s="513"/>
      <c r="P97" s="531"/>
      <c r="Q97" s="515"/>
      <c r="R97" s="515"/>
      <c r="S97" s="515"/>
      <c r="T97" s="515"/>
      <c r="U97" s="532"/>
    </row>
    <row r="98" spans="1:21" ht="18" customHeight="1">
      <c r="A98" s="499">
        <f t="shared" si="2"/>
      </c>
      <c r="B98" s="15">
        <v>2</v>
      </c>
      <c r="C98" s="945" t="s">
        <v>131</v>
      </c>
      <c r="D98" s="510"/>
      <c r="E98" s="528"/>
      <c r="F98" s="529"/>
      <c r="G98" s="374"/>
      <c r="H98" s="511"/>
      <c r="I98" s="664"/>
      <c r="J98" s="513"/>
      <c r="K98" s="531"/>
      <c r="L98" s="374"/>
      <c r="M98" s="511"/>
      <c r="N98" s="664"/>
      <c r="O98" s="513">
        <v>1.5</v>
      </c>
      <c r="P98" s="531"/>
      <c r="Q98" s="515"/>
      <c r="R98" s="515"/>
      <c r="S98" s="515"/>
      <c r="T98" s="515"/>
      <c r="U98" s="532"/>
    </row>
    <row r="99" spans="1:21" ht="51" customHeight="1">
      <c r="A99" s="499">
        <f t="shared" si="2"/>
      </c>
      <c r="B99" s="15">
        <v>2</v>
      </c>
      <c r="C99" s="945" t="s">
        <v>132</v>
      </c>
      <c r="D99" s="510"/>
      <c r="E99" s="528"/>
      <c r="F99" s="529"/>
      <c r="G99" s="374"/>
      <c r="H99" s="222"/>
      <c r="I99" s="664"/>
      <c r="J99" s="513">
        <v>0.4</v>
      </c>
      <c r="K99" s="531"/>
      <c r="L99" s="374"/>
      <c r="M99" s="222">
        <v>0.25</v>
      </c>
      <c r="N99" s="664"/>
      <c r="O99" s="513"/>
      <c r="P99" s="531"/>
      <c r="Q99" s="515"/>
      <c r="R99" s="515"/>
      <c r="S99" s="515"/>
      <c r="T99" s="515"/>
      <c r="U99" s="532"/>
    </row>
    <row r="100" spans="1:21" ht="33" customHeight="1">
      <c r="A100" s="499">
        <f t="shared" si="2"/>
      </c>
      <c r="B100" s="15">
        <v>2</v>
      </c>
      <c r="C100" s="1180" t="s">
        <v>484</v>
      </c>
      <c r="D100" s="536"/>
      <c r="E100" s="684"/>
      <c r="F100" s="685"/>
      <c r="G100" s="411"/>
      <c r="H100" s="511"/>
      <c r="I100" s="1164"/>
      <c r="J100" s="686"/>
      <c r="K100" s="687"/>
      <c r="L100" s="411">
        <v>36660</v>
      </c>
      <c r="M100" s="511">
        <v>0.5</v>
      </c>
      <c r="N100" s="1164" t="s">
        <v>409</v>
      </c>
      <c r="O100" s="686"/>
      <c r="P100" s="687"/>
      <c r="Q100" s="496"/>
      <c r="R100" s="496"/>
      <c r="S100" s="496"/>
      <c r="T100" s="496"/>
      <c r="U100" s="541"/>
    </row>
    <row r="101" spans="1:21" ht="18" customHeight="1">
      <c r="A101" s="499">
        <f t="shared" si="2"/>
      </c>
      <c r="B101" s="15">
        <v>1</v>
      </c>
      <c r="C101" s="1181" t="s">
        <v>453</v>
      </c>
      <c r="D101" s="505"/>
      <c r="E101" s="552">
        <v>1</v>
      </c>
      <c r="F101" s="506"/>
      <c r="G101" s="407"/>
      <c r="H101" s="688"/>
      <c r="I101" s="689"/>
      <c r="J101" s="508">
        <v>1</v>
      </c>
      <c r="K101" s="509"/>
      <c r="L101" s="407"/>
      <c r="M101" s="688">
        <v>0.966</v>
      </c>
      <c r="N101" s="689"/>
      <c r="O101" s="508"/>
      <c r="P101" s="509"/>
      <c r="Q101" s="137">
        <v>41579</v>
      </c>
      <c r="R101" s="43"/>
      <c r="S101" s="138"/>
      <c r="T101" s="138"/>
      <c r="U101" s="44"/>
    </row>
    <row r="102" spans="1:21" ht="18" customHeight="1">
      <c r="A102" s="499">
        <f t="shared" si="2"/>
      </c>
      <c r="B102" s="15">
        <v>3</v>
      </c>
      <c r="C102" s="935" t="s">
        <v>485</v>
      </c>
      <c r="D102" s="597">
        <v>5000</v>
      </c>
      <c r="E102" s="690"/>
      <c r="F102" s="1153"/>
      <c r="G102" s="401">
        <v>2500</v>
      </c>
      <c r="H102" s="500"/>
      <c r="I102" s="624"/>
      <c r="J102" s="691"/>
      <c r="K102" s="600"/>
      <c r="L102" s="401">
        <v>2500</v>
      </c>
      <c r="M102" s="500"/>
      <c r="N102" s="624" t="s">
        <v>416</v>
      </c>
      <c r="O102" s="691"/>
      <c r="P102" s="600"/>
      <c r="Q102" s="692" t="s">
        <v>784</v>
      </c>
      <c r="R102" s="625" t="s">
        <v>782</v>
      </c>
      <c r="S102" s="625">
        <v>41592</v>
      </c>
      <c r="T102" s="625"/>
      <c r="U102" s="693">
        <v>1</v>
      </c>
    </row>
    <row r="103" spans="1:21" ht="16.5" customHeight="1">
      <c r="A103" s="499">
        <f>IF(H103="","",(IF(M103=H103,"0",IF(H103&gt;M103,"+","-"))))</f>
      </c>
      <c r="B103" s="15"/>
      <c r="C103" s="45"/>
      <c r="D103" s="694"/>
      <c r="E103" s="695"/>
      <c r="F103" s="696"/>
      <c r="G103" s="697"/>
      <c r="H103" s="695"/>
      <c r="I103" s="696"/>
      <c r="J103" s="698"/>
      <c r="K103" s="695"/>
      <c r="L103" s="699"/>
      <c r="M103" s="695"/>
      <c r="N103" s="696"/>
      <c r="O103" s="695"/>
      <c r="P103" s="700"/>
      <c r="Q103" s="701"/>
      <c r="R103" s="701"/>
      <c r="S103" s="702"/>
      <c r="T103" s="702"/>
      <c r="U103" s="703"/>
    </row>
    <row r="104" spans="1:21" ht="16.5" customHeight="1">
      <c r="A104" s="704"/>
      <c r="B104" s="15"/>
      <c r="C104" s="45"/>
      <c r="D104" s="694"/>
      <c r="E104" s="695"/>
      <c r="F104" s="696"/>
      <c r="G104" s="697"/>
      <c r="H104" s="695"/>
      <c r="I104" s="696"/>
      <c r="J104" s="698"/>
      <c r="K104" s="695"/>
      <c r="L104" s="699"/>
      <c r="M104" s="695"/>
      <c r="N104" s="696"/>
      <c r="O104" s="695"/>
      <c r="P104" s="705"/>
      <c r="Q104" s="701"/>
      <c r="R104" s="701"/>
      <c r="S104" s="702"/>
      <c r="T104" s="702"/>
      <c r="U104" s="703"/>
    </row>
    <row r="105" spans="1:21" ht="16.5" customHeight="1">
      <c r="A105" s="499"/>
      <c r="B105" s="15"/>
      <c r="C105" s="706" t="s">
        <v>136</v>
      </c>
      <c r="D105" s="707"/>
      <c r="E105" s="708"/>
      <c r="F105" s="229"/>
      <c r="G105" s="230"/>
      <c r="H105" s="228"/>
      <c r="I105" s="229"/>
      <c r="J105" s="709"/>
      <c r="K105" s="228"/>
      <c r="L105" s="230"/>
      <c r="M105" s="710"/>
      <c r="N105" s="229"/>
      <c r="O105" s="710"/>
      <c r="P105" s="228"/>
      <c r="Q105" s="232"/>
      <c r="R105" s="232"/>
      <c r="S105" s="232"/>
      <c r="T105" s="232"/>
      <c r="U105" s="711"/>
    </row>
    <row r="106" spans="1:21" ht="16.5" customHeight="1">
      <c r="A106" s="499"/>
      <c r="B106" s="15"/>
      <c r="C106" s="712" t="s">
        <v>137</v>
      </c>
      <c r="D106" s="713">
        <f>IF(COUNT(D5:D6)=0,"",AVERAGE(D5:D6))</f>
      </c>
      <c r="E106" s="39">
        <f>IF(COUNT(E5:E6)=0,"",AVERAGE(E5:E6))</f>
      </c>
      <c r="F106" s="607"/>
      <c r="G106" s="100">
        <f>IF(COUNT(G5:G6)=0,"",AVERAGE(G5:G6))</f>
      </c>
      <c r="H106" s="39">
        <f>IF(COUNT(H5:H6)=0,"",AVERAGE(H5:H6))</f>
      </c>
      <c r="I106" s="714"/>
      <c r="J106" s="715">
        <f>IF(COUNTA(J5:J6)=0,"",AVERAGE(J5:J6))</f>
      </c>
      <c r="K106" s="716" t="e">
        <f>H106+J106</f>
        <v>#VALUE!</v>
      </c>
      <c r="L106" s="100">
        <f>IF(COUNT(L5:L6)=0,"",AVERAGE(L5:L6))</f>
      </c>
      <c r="M106" s="39">
        <f>IF(COUNT(M5:M6)=0,"",AVERAGE(M5:M6))</f>
      </c>
      <c r="N106" s="714"/>
      <c r="O106" s="717">
        <f>IF(COUNT(O5:O6)=0,"",AVERAGE(O5:O6))</f>
      </c>
      <c r="P106" s="716" t="e">
        <f>M106+O106</f>
        <v>#VALUE!</v>
      </c>
      <c r="Q106" s="718">
        <f>COUNT(Q5:Q6)</f>
        <v>0</v>
      </c>
      <c r="R106" s="718">
        <f>COUNT(R5:R6)</f>
        <v>0</v>
      </c>
      <c r="S106" s="718">
        <f>COUNT(S5:S6)</f>
        <v>0</v>
      </c>
      <c r="T106" s="718">
        <f>COUNT(T5:T6)</f>
        <v>0</v>
      </c>
      <c r="U106" s="719">
        <f>COUNT(U5:U6)</f>
        <v>0</v>
      </c>
    </row>
    <row r="107" spans="1:21" ht="16.5" customHeight="1">
      <c r="A107" s="499"/>
      <c r="B107" s="15"/>
      <c r="C107" s="720" t="s">
        <v>138</v>
      </c>
      <c r="D107" s="721">
        <f>IF(COUNT(D7:D13)=0,"",AVERAGE(D7:D13))</f>
      </c>
      <c r="E107" s="93">
        <f>IF(COUNT(E7:E13)=0,"",AVERAGE(E7:E13))</f>
        <v>1.04</v>
      </c>
      <c r="F107" s="634"/>
      <c r="G107" s="95">
        <f>IF(COUNT(G7:G13)=0,"",AVERAGE(G7:G13))</f>
      </c>
      <c r="H107" s="93">
        <f>IF(COUNT(H7:H13)=0,"",AVERAGE(H7:H13))</f>
      </c>
      <c r="I107" s="722"/>
      <c r="J107" s="691">
        <f>IF(COUNT(J7:J13)=0,"",AVERAGE(J7:J13))</f>
        <v>0.34</v>
      </c>
      <c r="K107" s="723" t="e">
        <f>H107+J107</f>
        <v>#VALUE!</v>
      </c>
      <c r="L107" s="95">
        <f>IF(COUNT(L7:L13)=0,"",AVERAGE(L7:L13))</f>
        <v>50000</v>
      </c>
      <c r="M107" s="93">
        <f>IF(COUNT(M7:M13)=0,"",AVERAGE(M7:M13))</f>
        <v>0.5833333333333334</v>
      </c>
      <c r="N107" s="722"/>
      <c r="O107" s="724">
        <f>IF(COUNT(O7:O13)=0,"",AVERAGE(O7:O13))</f>
        <v>0.375</v>
      </c>
      <c r="P107" s="725">
        <f>M107+O107</f>
        <v>0.9583333333333334</v>
      </c>
      <c r="Q107" s="726">
        <f>COUNT(Q7:Q13)</f>
        <v>5</v>
      </c>
      <c r="R107" s="727">
        <f>COUNT(R7:R13)</f>
        <v>4</v>
      </c>
      <c r="S107" s="727">
        <f>COUNT(S7:S13)</f>
        <v>0</v>
      </c>
      <c r="T107" s="728">
        <f>COUNT(T7:T13)</f>
        <v>0</v>
      </c>
      <c r="U107" s="729">
        <f>COUNT(U7:U13)</f>
        <v>0</v>
      </c>
    </row>
    <row r="108" spans="1:21" ht="16.5" customHeight="1">
      <c r="A108" s="499"/>
      <c r="B108" s="15"/>
      <c r="C108" s="706" t="s">
        <v>139</v>
      </c>
      <c r="D108" s="707"/>
      <c r="E108" s="228"/>
      <c r="F108" s="730"/>
      <c r="G108" s="230"/>
      <c r="H108" s="228"/>
      <c r="I108" s="229"/>
      <c r="J108" s="709"/>
      <c r="K108" s="228"/>
      <c r="L108" s="230"/>
      <c r="M108" s="710"/>
      <c r="N108" s="229"/>
      <c r="O108" s="710"/>
      <c r="P108" s="228"/>
      <c r="Q108" s="232"/>
      <c r="R108" s="232"/>
      <c r="S108" s="232"/>
      <c r="T108" s="232"/>
      <c r="U108" s="711"/>
    </row>
    <row r="109" spans="1:21" ht="16.5" customHeight="1">
      <c r="A109" s="731"/>
      <c r="B109" s="15"/>
      <c r="C109" s="712" t="s">
        <v>137</v>
      </c>
      <c r="D109" s="713">
        <f>IF(COUNT(D14:D21)=0,"",AVERAGE(D14:D21))</f>
      </c>
      <c r="E109" s="39">
        <f>IF(COUNT(E14:E21)=0,"",AVERAGE(E14:E21))</f>
        <v>1.9600000000000002</v>
      </c>
      <c r="F109" s="607"/>
      <c r="G109" s="100">
        <f>IF(COUNT(G14:G21)=0,"",AVERAGE(G14:G21))</f>
        <v>41057</v>
      </c>
      <c r="H109" s="39">
        <f>IF(COUNT(H14:H21)=0,"",AVERAGE(H14:H21))</f>
        <v>0.5025000000000001</v>
      </c>
      <c r="I109" s="714"/>
      <c r="J109" s="715">
        <f>IF(COUNT(J14:J21)=0,"",AVERAGE(J14:J21))</f>
        <v>0.27</v>
      </c>
      <c r="K109" s="732">
        <f>H109+J109</f>
        <v>0.7725000000000001</v>
      </c>
      <c r="L109" s="100">
        <f>IF(COUNT(L14:L21)=0,"",AVERAGE(L14:L21))</f>
        <v>37130</v>
      </c>
      <c r="M109" s="39">
        <f>IF(COUNT(M14:M21)=0,"",AVERAGE(M14:M21))</f>
        <v>0.405</v>
      </c>
      <c r="N109" s="714"/>
      <c r="O109" s="717">
        <f>IF(COUNT(O14:O21)=0,"",AVERAGE(O14:O21))</f>
        <v>0.32916666666666666</v>
      </c>
      <c r="P109" s="732">
        <f>M109+O109</f>
        <v>0.7341666666666666</v>
      </c>
      <c r="Q109" s="718">
        <f>COUNT(Q14:Q21)</f>
        <v>5</v>
      </c>
      <c r="R109" s="733">
        <f>COUNT(R14:R21)</f>
        <v>5</v>
      </c>
      <c r="S109" s="733">
        <f>COUNT(S14:S21)</f>
        <v>4</v>
      </c>
      <c r="T109" s="734">
        <f>COUNT(T14:T21)</f>
        <v>1</v>
      </c>
      <c r="U109" s="719">
        <f>COUNT(U14:U21)</f>
        <v>4</v>
      </c>
    </row>
    <row r="110" spans="1:21" ht="16.5" customHeight="1">
      <c r="A110" s="731"/>
      <c r="B110" s="15"/>
      <c r="C110" s="735" t="s">
        <v>138</v>
      </c>
      <c r="D110" s="736">
        <f>IF(COUNT(D22:D30)=0,"",AVERAGE(D22:D30))</f>
      </c>
      <c r="E110" s="116">
        <f>IF(COUNT(E22:E30)=0,"",AVERAGE(E22:E30))</f>
        <v>2.275</v>
      </c>
      <c r="F110" s="604"/>
      <c r="G110" s="118">
        <f>IF(COUNT(G22:G30)=0,"",AVERAGE(G22:G30))</f>
      </c>
      <c r="H110" s="116">
        <f>IF(COUNT(H22:H30)=0,"",AVERAGE(H22:H30))</f>
        <v>1.15</v>
      </c>
      <c r="I110" s="737"/>
      <c r="J110" s="738">
        <f>IF(COUNT(J22:J30)=0,"",AVERAGE(J22:J30))</f>
        <v>0.6975</v>
      </c>
      <c r="K110" s="739">
        <f>H110+J110</f>
        <v>1.8475</v>
      </c>
      <c r="L110" s="118">
        <f>IF(COUNT(L22:L30)=0,"",AVERAGE(L22:L30))</f>
        <v>7500</v>
      </c>
      <c r="M110" s="116">
        <f>IF(COUNT(M22:M30)=0,"",AVERAGE(M22:M30))</f>
        <v>0.8399999999999999</v>
      </c>
      <c r="N110" s="737"/>
      <c r="O110" s="740">
        <f>IF(COUNT(O22:O30)=0,"",AVERAGE(O22:O30))</f>
        <v>0.6233333333333334</v>
      </c>
      <c r="P110" s="739">
        <f>M110+O110</f>
        <v>1.4633333333333334</v>
      </c>
      <c r="Q110" s="741">
        <f>COUNT(Q22:Q30)</f>
        <v>4</v>
      </c>
      <c r="R110" s="742">
        <f>COUNT(R22:R30)</f>
        <v>4</v>
      </c>
      <c r="S110" s="742">
        <f>COUNT(S22:S30)</f>
        <v>1</v>
      </c>
      <c r="T110" s="743">
        <f>COUNT(T22:T30)</f>
        <v>0</v>
      </c>
      <c r="U110" s="744">
        <f>COUNT(U22:U30)</f>
        <v>1</v>
      </c>
    </row>
    <row r="111" spans="1:21" ht="16.5" customHeight="1">
      <c r="A111" s="731"/>
      <c r="B111" s="15"/>
      <c r="C111" s="745" t="s">
        <v>140</v>
      </c>
      <c r="D111" s="736">
        <f>IF(COUNT(D31:D31)=0,"",AVERAGE(D31:D31))</f>
      </c>
      <c r="E111" s="116">
        <f>IF(COUNT(E31:E31)=0,"",AVERAGE(E31:E31))</f>
      </c>
      <c r="F111" s="604"/>
      <c r="G111" s="118">
        <f>IF(COUNT(G31:G31)=0,"",AVERAGE(G31:G31))</f>
      </c>
      <c r="H111" s="116">
        <f>IF(COUNT(H31:H31)=0,"",AVERAGE(H31:H31))</f>
      </c>
      <c r="I111" s="737"/>
      <c r="J111" s="738">
        <f>IF(COUNT(J31:J31)=0,"",AVERAGE(J31:J31))</f>
      </c>
      <c r="K111" s="723" t="e">
        <f>H111+J111</f>
        <v>#VALUE!</v>
      </c>
      <c r="L111" s="118">
        <f>IF(COUNT(L31:L31)=0,"",AVERAGE(L31:L31))</f>
        <v>15000</v>
      </c>
      <c r="M111" s="116">
        <f>IF(COUNT(M31:M31)=0,"",AVERAGE(M31:M31))</f>
      </c>
      <c r="N111" s="737"/>
      <c r="O111" s="740">
        <f>IF(COUNT(O31:O31)=0,"",AVERAGE(O31:O31))</f>
      </c>
      <c r="P111" s="723" t="e">
        <f>M111+O111</f>
        <v>#VALUE!</v>
      </c>
      <c r="Q111" s="741">
        <f>COUNT(Q31:Q31)</f>
        <v>0</v>
      </c>
      <c r="R111" s="741">
        <f>COUNT(R31:R31)</f>
        <v>0</v>
      </c>
      <c r="S111" s="741">
        <f>COUNT(S31:S31)</f>
        <v>0</v>
      </c>
      <c r="T111" s="741">
        <f>COUNT(T31:T31)</f>
        <v>0</v>
      </c>
      <c r="U111" s="744">
        <f>COUNT(U31:U31)</f>
        <v>0</v>
      </c>
    </row>
    <row r="112" spans="1:21" ht="16.5" customHeight="1">
      <c r="A112" s="499"/>
      <c r="B112" s="15"/>
      <c r="C112" s="706" t="s">
        <v>141</v>
      </c>
      <c r="D112" s="707"/>
      <c r="E112" s="228"/>
      <c r="F112" s="730"/>
      <c r="G112" s="230"/>
      <c r="H112" s="228"/>
      <c r="I112" s="229"/>
      <c r="J112" s="709"/>
      <c r="K112" s="228"/>
      <c r="L112" s="230"/>
      <c r="M112" s="710"/>
      <c r="N112" s="229"/>
      <c r="O112" s="710"/>
      <c r="P112" s="228"/>
      <c r="Q112" s="232"/>
      <c r="R112" s="232"/>
      <c r="S112" s="232"/>
      <c r="T112" s="232"/>
      <c r="U112" s="711"/>
    </row>
    <row r="113" spans="1:21" ht="16.5" customHeight="1">
      <c r="A113" s="499"/>
      <c r="B113" s="15"/>
      <c r="C113" s="712" t="s">
        <v>137</v>
      </c>
      <c r="D113" s="713">
        <f>IF(COUNT(D32:D37)=0,"",AVERAGE(D32:D37))</f>
      </c>
      <c r="E113" s="39">
        <f>IF(COUNT(E32:E37)=0,"",AVERAGE(E32:E37))</f>
        <v>1.1</v>
      </c>
      <c r="F113" s="607"/>
      <c r="G113" s="100">
        <f>IF(COUNT(G32:G37)=0,"",AVERAGE(G32:G37))</f>
      </c>
      <c r="H113" s="39">
        <f>IF(COUNT(H32:H37)=0,"",AVERAGE(H32:H37))</f>
        <v>0.3</v>
      </c>
      <c r="I113" s="714"/>
      <c r="J113" s="715">
        <f>IF(COUNT(J32:J37)=0,"",AVERAGE(J32:J37))</f>
        <v>0.9</v>
      </c>
      <c r="K113" s="732">
        <f>H113+J113</f>
        <v>1.2</v>
      </c>
      <c r="L113" s="100">
        <f>IF(COUNT(L32:L37)=0,"",AVERAGE(L32:L37))</f>
      </c>
      <c r="M113" s="39">
        <f>IF(COUNT(M32:M37)=0,"",AVERAGE(M32:M37))</f>
      </c>
      <c r="N113" s="714"/>
      <c r="O113" s="717">
        <f>IF(COUNT(O32:O37)=0,"",AVERAGE(O32:O37))</f>
      </c>
      <c r="P113" s="732" t="e">
        <f>M113+O113</f>
        <v>#VALUE!</v>
      </c>
      <c r="Q113" s="718">
        <f>COUNT(Q32:Q37)</f>
        <v>3</v>
      </c>
      <c r="R113" s="733">
        <f>COUNT(R32:R37)</f>
        <v>3</v>
      </c>
      <c r="S113" s="733">
        <f>COUNT(S32:S37)</f>
        <v>2</v>
      </c>
      <c r="T113" s="734">
        <f>COUNT(T32:T37)</f>
        <v>0</v>
      </c>
      <c r="U113" s="719">
        <f>COUNT(U32:U37)</f>
        <v>2</v>
      </c>
    </row>
    <row r="114" spans="1:21" ht="16.5" customHeight="1">
      <c r="A114" s="499"/>
      <c r="B114" s="15"/>
      <c r="C114" s="746" t="s">
        <v>138</v>
      </c>
      <c r="D114" s="747">
        <f>IF(COUNT(D38:D40)=0,"",AVERAGE(D38:D40))</f>
      </c>
      <c r="E114" s="51">
        <f>IF(COUNT(E38:E40)=0,"",AVERAGE(E38:E40))</f>
      </c>
      <c r="F114" s="108"/>
      <c r="G114" s="53">
        <f>IF(COUNT(G38:G40)=0,"",AVERAGE(G38:G40))</f>
      </c>
      <c r="H114" s="51">
        <f>IF(COUNT(H38:H40)=0,"",AVERAGE(H38:H40))</f>
      </c>
      <c r="I114" s="748"/>
      <c r="J114" s="749">
        <f>IF(COUNT(J38:J40)=0,"",AVERAGE(J38:J40))</f>
      </c>
      <c r="K114" s="750" t="e">
        <f>H114+J114</f>
        <v>#VALUE!</v>
      </c>
      <c r="L114" s="53">
        <f>IF(COUNT(L38:L40)=0,"",AVERAGE(L38:L40))</f>
        <v>8000</v>
      </c>
      <c r="M114" s="379">
        <f>IF(COUNT(M38:M40)=0,"",AVERAGE(M38:M40))</f>
      </c>
      <c r="N114" s="748"/>
      <c r="O114" s="434">
        <f>IF(COUNT(O38:O40)=0,"",AVERAGE(O38:O40))</f>
      </c>
      <c r="P114" s="750" t="e">
        <f>M114+O114</f>
        <v>#VALUE!</v>
      </c>
      <c r="Q114" s="751">
        <f>COUNT(Q38:Q40)</f>
        <v>0</v>
      </c>
      <c r="R114" s="752">
        <f>COUNT(R38:R40)</f>
        <v>0</v>
      </c>
      <c r="S114" s="752">
        <f>COUNT(S38:S40)</f>
        <v>0</v>
      </c>
      <c r="T114" s="753">
        <f>COUNT(T38:T40)</f>
        <v>0</v>
      </c>
      <c r="U114" s="754">
        <f>COUNT(U38:U40)</f>
        <v>0</v>
      </c>
    </row>
    <row r="115" spans="1:21" ht="16.5" customHeight="1">
      <c r="A115" s="499"/>
      <c r="B115" s="15"/>
      <c r="C115" s="720" t="s">
        <v>140</v>
      </c>
      <c r="D115" s="721">
        <f>IF(COUNT(D41:D42)=0,"",AVERAGE(D41:D42))</f>
      </c>
      <c r="E115" s="93">
        <f>IF(COUNT(E41:E42)=0,"",AVERAGE(E41:E42))</f>
      </c>
      <c r="F115" s="634"/>
      <c r="G115" s="95">
        <f>IF(COUNT(G41:G42)=0,"",AVERAGE(G41:G42))</f>
      </c>
      <c r="H115" s="93">
        <f>IF(COUNT(H41:H42)=0,"",AVERAGE(H41:H42))</f>
        <v>1.4</v>
      </c>
      <c r="I115" s="722"/>
      <c r="J115" s="691">
        <f>IF(COUNT(J41:J42)=0,"",AVERAGE(J41:J42))</f>
        <v>1.1</v>
      </c>
      <c r="K115" s="723">
        <f>H115+J115</f>
        <v>2.5</v>
      </c>
      <c r="L115" s="95">
        <f>IF(COUNT(L41:L42)=0,"",AVERAGE(L41:L42))</f>
      </c>
      <c r="M115" s="93">
        <f>IF(COUNT(M41:M42)=0,"",AVERAGE(M41:M42))</f>
        <v>1.4</v>
      </c>
      <c r="N115" s="722"/>
      <c r="O115" s="724">
        <f>IF(COUNT(O41:O42)=0,"",AVERAGE(O41:O42))</f>
        <v>1.1</v>
      </c>
      <c r="P115" s="723">
        <f>M115+O115</f>
        <v>2.5</v>
      </c>
      <c r="Q115" s="726">
        <f>COUNT(Q41:Q42)</f>
        <v>1</v>
      </c>
      <c r="R115" s="727">
        <f>COUNT(R41:R42)</f>
        <v>1</v>
      </c>
      <c r="S115" s="727">
        <f>COUNT(S41:S42)</f>
        <v>1</v>
      </c>
      <c r="T115" s="728">
        <f>COUNT(T41:T42)</f>
        <v>1</v>
      </c>
      <c r="U115" s="729">
        <f>COUNT(U41:U42)</f>
        <v>1</v>
      </c>
    </row>
    <row r="116" spans="1:21" ht="16.5" customHeight="1">
      <c r="A116" s="499"/>
      <c r="B116" s="15"/>
      <c r="C116" s="706" t="s">
        <v>142</v>
      </c>
      <c r="D116" s="314"/>
      <c r="E116" s="755"/>
      <c r="F116" s="756"/>
      <c r="G116" s="757"/>
      <c r="H116" s="755"/>
      <c r="I116" s="758"/>
      <c r="J116" s="709"/>
      <c r="K116" s="228"/>
      <c r="L116" s="757"/>
      <c r="M116" s="759"/>
      <c r="N116" s="758"/>
      <c r="O116" s="759"/>
      <c r="P116" s="228"/>
      <c r="Q116" s="311"/>
      <c r="R116" s="311"/>
      <c r="S116" s="311"/>
      <c r="T116" s="311"/>
      <c r="U116" s="760"/>
    </row>
    <row r="117" spans="1:21" ht="16.5" customHeight="1">
      <c r="A117" s="499"/>
      <c r="B117" s="15"/>
      <c r="C117" s="712" t="s">
        <v>137</v>
      </c>
      <c r="D117" s="713">
        <f>IF(COUNT(D43:D50)=0,"",AVERAGE(D43:D50))</f>
      </c>
      <c r="E117" s="39">
        <f>IF(COUNT(E43:E50)=0,"",AVERAGE(E43:E50))</f>
        <v>1.4</v>
      </c>
      <c r="F117" s="607"/>
      <c r="G117" s="100">
        <f>IF(COUNT(G43:G50)=0,"",AVERAGE(G43:G50))</f>
      </c>
      <c r="H117" s="39">
        <f>IF(COUNT(H43:H50)=0,"",AVERAGE(H43:H50))</f>
        <v>0.5210000000000001</v>
      </c>
      <c r="I117" s="714"/>
      <c r="J117" s="715">
        <f>IF(COUNT(J43:J50)=0,"",AVERAGE(J43:J50))</f>
        <v>0.54375</v>
      </c>
      <c r="K117" s="732">
        <f>H117+J117</f>
        <v>1.06475</v>
      </c>
      <c r="L117" s="100">
        <f>IF(COUNT(L43:L50)=0,"",AVERAGE(L43:L50))</f>
      </c>
      <c r="M117" s="39">
        <f>IF(COUNT(M43:M50)=0,"",AVERAGE(M43:M50))</f>
        <v>0.5220833333333333</v>
      </c>
      <c r="N117" s="714"/>
      <c r="O117" s="717">
        <f>IF(COUNT(O43:O50)=0,"",AVERAGE(O43:O50))</f>
        <v>0.5089285714285714</v>
      </c>
      <c r="P117" s="732">
        <f>M117+O117</f>
        <v>1.0310119047619049</v>
      </c>
      <c r="Q117" s="718">
        <f>COUNT(Q43:Q50)</f>
        <v>7</v>
      </c>
      <c r="R117" s="733">
        <f>COUNT(R43:R50)</f>
        <v>7</v>
      </c>
      <c r="S117" s="733">
        <f>COUNT(S43:S50)</f>
        <v>7</v>
      </c>
      <c r="T117" s="734">
        <f>COUNT(T43:T50)</f>
        <v>2</v>
      </c>
      <c r="U117" s="719">
        <f>COUNT(U43:U50)</f>
        <v>7</v>
      </c>
    </row>
    <row r="118" spans="1:21" ht="16.5" customHeight="1">
      <c r="A118" s="499"/>
      <c r="B118" s="15"/>
      <c r="C118" s="746" t="s">
        <v>138</v>
      </c>
      <c r="D118" s="747">
        <f>IF(COUNT(D51:D51)=0,"",AVERAGE(D51:D51))</f>
      </c>
      <c r="E118" s="51">
        <f>IF(COUNT(E51:E51)=0,"",AVERAGE(E51:E51))</f>
        <v>1</v>
      </c>
      <c r="F118" s="108"/>
      <c r="G118" s="53">
        <f>IF(COUNT(G51:G51)=0,"",AVERAGE(G51:G51))</f>
      </c>
      <c r="H118" s="51">
        <f>IF(COUNT(H51:H51)=0,"",AVERAGE(H51:H51))</f>
      </c>
      <c r="I118" s="748"/>
      <c r="J118" s="749">
        <f>IF(COUNT(J51:J51)=0,"",AVERAGE(J51:J51))</f>
      </c>
      <c r="K118" s="750" t="e">
        <f>H118+J118</f>
        <v>#VALUE!</v>
      </c>
      <c r="L118" s="53">
        <f>IF(COUNT(L51:L51)=0,"",AVERAGE(L51:L51))</f>
      </c>
      <c r="M118" s="51">
        <f>IF(COUNT(M51:M51)=0,"",AVERAGE(M51:M51))</f>
        <v>0.25</v>
      </c>
      <c r="N118" s="748"/>
      <c r="O118" s="103">
        <f>IF(COUNT(O51:O51)=0,"",AVERAGE(O51:O51))</f>
        <v>0.25</v>
      </c>
      <c r="P118" s="750">
        <f>M118+O118</f>
        <v>0.5</v>
      </c>
      <c r="Q118" s="751">
        <f aca="true" t="shared" si="4" ref="Q118:U119">COUNT(Q51:Q51)</f>
        <v>1</v>
      </c>
      <c r="R118" s="752">
        <f t="shared" si="4"/>
        <v>1</v>
      </c>
      <c r="S118" s="752">
        <f t="shared" si="4"/>
        <v>0</v>
      </c>
      <c r="T118" s="753">
        <f t="shared" si="4"/>
        <v>0</v>
      </c>
      <c r="U118" s="754">
        <f t="shared" si="4"/>
        <v>0</v>
      </c>
    </row>
    <row r="119" spans="1:21" ht="16.5" customHeight="1">
      <c r="A119" s="499"/>
      <c r="B119" s="15"/>
      <c r="C119" s="720" t="s">
        <v>140</v>
      </c>
      <c r="D119" s="721">
        <f>IF(COUNT(D52:D52)=0,"",AVERAGE(D52:D52))</f>
      </c>
      <c r="E119" s="93">
        <f>IF(COUNT(E52:E52)=0,"",AVERAGE(E52:E52))</f>
      </c>
      <c r="F119" s="634"/>
      <c r="G119" s="95">
        <f>IF(COUNT(G52:G52)=0,"",AVERAGE(G52:G52))</f>
      </c>
      <c r="H119" s="93">
        <f>IF(COUNT(H52:H52)=0,"",AVERAGE(H52:H52))</f>
      </c>
      <c r="I119" s="722"/>
      <c r="J119" s="691">
        <f>IF(COUNT(J52:J52)=0,"",AVERAGE(J52:J52))</f>
      </c>
      <c r="K119" s="723" t="e">
        <f>H119+J119</f>
        <v>#VALUE!</v>
      </c>
      <c r="L119" s="95">
        <f>IF(COUNT(L52:L52)=0,"",AVERAGE(L52:L52))</f>
        <v>50000</v>
      </c>
      <c r="M119" s="93">
        <f>IF(COUNT(M52:M52)=0,"",AVERAGE(M52:M52))</f>
      </c>
      <c r="N119" s="722"/>
      <c r="O119" s="724">
        <f>IF(COUNT(O52:O52)=0,"",AVERAGE(O52:O52))</f>
      </c>
      <c r="P119" s="723" t="e">
        <f>M119+O119</f>
        <v>#VALUE!</v>
      </c>
      <c r="Q119" s="726">
        <f t="shared" si="4"/>
        <v>0</v>
      </c>
      <c r="R119" s="727">
        <f t="shared" si="4"/>
        <v>0</v>
      </c>
      <c r="S119" s="727">
        <f t="shared" si="4"/>
        <v>0</v>
      </c>
      <c r="T119" s="728">
        <f t="shared" si="4"/>
        <v>0</v>
      </c>
      <c r="U119" s="729">
        <f t="shared" si="4"/>
        <v>0</v>
      </c>
    </row>
    <row r="120" spans="1:21" ht="16.5" customHeight="1">
      <c r="A120" s="499"/>
      <c r="B120" s="15"/>
      <c r="C120" s="761" t="s">
        <v>143</v>
      </c>
      <c r="D120" s="321"/>
      <c r="E120" s="762"/>
      <c r="F120" s="763"/>
      <c r="G120" s="697"/>
      <c r="H120" s="762"/>
      <c r="I120" s="696"/>
      <c r="J120" s="764"/>
      <c r="K120" s="765"/>
      <c r="L120" s="697"/>
      <c r="M120" s="766"/>
      <c r="N120" s="696"/>
      <c r="O120" s="766"/>
      <c r="P120" s="765"/>
      <c r="Q120" s="701"/>
      <c r="R120" s="701"/>
      <c r="S120" s="701"/>
      <c r="T120" s="701"/>
      <c r="U120" s="767"/>
    </row>
    <row r="121" spans="1:21" ht="16.5" customHeight="1">
      <c r="A121" s="499"/>
      <c r="B121" s="15"/>
      <c r="C121" s="712" t="s">
        <v>137</v>
      </c>
      <c r="D121" s="713">
        <f>IF(COUNT(D53:D61)=0,"",AVERAGE(D53:D61))</f>
      </c>
      <c r="E121" s="39">
        <f>IF(COUNT(E53:E61)=0,"",AVERAGE(E53:E61))</f>
        <v>2.2444444444444445</v>
      </c>
      <c r="F121" s="607"/>
      <c r="G121" s="100">
        <f>IF(COUNT(G53:G61)=0,"",AVERAGE(G53:G61))</f>
        <v>70847.14285714286</v>
      </c>
      <c r="H121" s="768">
        <f>IF(COUNT(H53:H61)=0,"",AVERAGE(H53:H61))</f>
        <v>0.7311111111111112</v>
      </c>
      <c r="I121" s="714"/>
      <c r="J121" s="769">
        <f>IF(COUNT(J53:J61)=0,"",AVERAGE(J53:J61))</f>
        <v>0.8027777777777777</v>
      </c>
      <c r="K121" s="770">
        <f>H121+J121</f>
        <v>1.5338888888888889</v>
      </c>
      <c r="L121" s="100">
        <f>IF(COUNT(L53:L61)=0,"",AVERAGE(L53:L61))</f>
        <v>89778.625</v>
      </c>
      <c r="M121" s="39">
        <f>IF(COUNT(M53:M61)=0,"",AVERAGE(M53:M61))</f>
        <v>0.8314444444444443</v>
      </c>
      <c r="N121" s="714"/>
      <c r="O121" s="717">
        <f>IF(COUNT(O53:O61)=0,"",AVERAGE(O53:O61))</f>
        <v>0.8755555555555555</v>
      </c>
      <c r="P121" s="770">
        <f>M121+O121</f>
        <v>1.7069999999999999</v>
      </c>
      <c r="Q121" s="718">
        <f>COUNT(Q53:Q61)</f>
        <v>7</v>
      </c>
      <c r="R121" s="733">
        <f>COUNT(R53:R61)</f>
        <v>7</v>
      </c>
      <c r="S121" s="733">
        <f>COUNT(S53:S61)</f>
        <v>9</v>
      </c>
      <c r="T121" s="734">
        <f>COUNT(T53:T61)</f>
        <v>0</v>
      </c>
      <c r="U121" s="719">
        <f>COUNT(U53:U61)</f>
        <v>9</v>
      </c>
    </row>
    <row r="122" spans="1:21" ht="16.5" customHeight="1">
      <c r="A122" s="499"/>
      <c r="B122" s="15"/>
      <c r="C122" s="746" t="s">
        <v>138</v>
      </c>
      <c r="D122" s="747">
        <f>IF(COUNT(D62:D71)=0,"",AVERAGE(D62:D71))</f>
        <v>50000</v>
      </c>
      <c r="E122" s="51">
        <f>IF(COUNT(E62:E71)=0,"",AVERAGE(E62:E71))</f>
        <v>1.7</v>
      </c>
      <c r="F122" s="108"/>
      <c r="G122" s="53">
        <f>IF(COUNT(G62:G71)=0,"",AVERAGE(G62:G71))</f>
      </c>
      <c r="H122" s="771">
        <f>IF(COUNT(H62:H71)=0,"",AVERAGE(H62:H71))</f>
        <v>0.6100000000000001</v>
      </c>
      <c r="I122" s="748"/>
      <c r="J122" s="772">
        <f>IF(COUNT(J62:J71)=0,"",AVERAGE(J62:J71))</f>
        <v>0.525</v>
      </c>
      <c r="K122" s="773">
        <f>H122+J122</f>
        <v>1.1350000000000002</v>
      </c>
      <c r="L122" s="53">
        <f>IF(COUNT(L62:L71)=0,"",AVERAGE(L62:L71))</f>
        <v>3000</v>
      </c>
      <c r="M122" s="51">
        <f>IF(COUNT(M62:M71)=0,"",AVERAGE(M62:M71))</f>
        <v>0.6100000000000001</v>
      </c>
      <c r="N122" s="748"/>
      <c r="O122" s="103">
        <f>IF(COUNT(O62:O71)=0,"",AVERAGE(O62:O71))</f>
        <v>0.505</v>
      </c>
      <c r="P122" s="773">
        <f>M122+O122</f>
        <v>1.1150000000000002</v>
      </c>
      <c r="Q122" s="751">
        <f>COUNT(Q62:Q71)</f>
        <v>7</v>
      </c>
      <c r="R122" s="751">
        <f>COUNT(R62:R71)</f>
        <v>7</v>
      </c>
      <c r="S122" s="751">
        <f>COUNT(S62:S71)</f>
        <v>4</v>
      </c>
      <c r="T122" s="751">
        <f>COUNT(T62:T71)</f>
        <v>0</v>
      </c>
      <c r="U122" s="754">
        <f>COUNT(U62:U71)</f>
        <v>6</v>
      </c>
    </row>
    <row r="123" spans="1:21" ht="16.5" customHeight="1">
      <c r="A123" s="499"/>
      <c r="B123" s="15"/>
      <c r="C123" s="720" t="s">
        <v>140</v>
      </c>
      <c r="D123" s="721">
        <f>IF(COUNT(D72:D74)=0,"",AVERAGE(D72:D74))</f>
      </c>
      <c r="E123" s="93">
        <f>IF(COUNT(E72:E74)=0,"",AVERAGE(E72:E74))</f>
      </c>
      <c r="F123" s="634"/>
      <c r="G123" s="95">
        <f>IF(COUNT(G72:G74)=0,"",AVERAGE(G72:G74))</f>
      </c>
      <c r="H123" s="93">
        <f>IF(COUNT(H72:H74)=0,"",AVERAGE(H72:H74))</f>
      </c>
      <c r="I123" s="722"/>
      <c r="J123" s="774">
        <f>IF(COUNT(J72:J74)=0,"",AVERAGE(J72:J74))</f>
      </c>
      <c r="K123" s="775" t="e">
        <f>H123+J123</f>
        <v>#VALUE!</v>
      </c>
      <c r="L123" s="95">
        <f>IF(COUNT(L72:L74)=0,"",AVERAGE(L72:L74))</f>
      </c>
      <c r="M123" s="93">
        <f>IF(COUNT(M72:M74)=0,"",AVERAGE(M72:M74))</f>
      </c>
      <c r="N123" s="722"/>
      <c r="O123" s="724">
        <f>IF(COUNT(O72:O74)=0,"",AVERAGE(O72:O74))</f>
      </c>
      <c r="P123" s="775" t="e">
        <f>M123+O123</f>
        <v>#VALUE!</v>
      </c>
      <c r="Q123" s="726">
        <f>COUNT(Q72:Q74)</f>
        <v>0</v>
      </c>
      <c r="R123" s="726">
        <f>COUNT(R72:R74)</f>
        <v>0</v>
      </c>
      <c r="S123" s="726">
        <f>COUNT(S72:S74)</f>
        <v>0</v>
      </c>
      <c r="T123" s="726">
        <f>COUNT(T72:T74)</f>
        <v>0</v>
      </c>
      <c r="U123" s="729">
        <f>COUNT(U72:U74)</f>
        <v>0</v>
      </c>
    </row>
    <row r="124" spans="1:21" ht="16.5" customHeight="1">
      <c r="A124" s="499"/>
      <c r="B124" s="15"/>
      <c r="C124" s="761" t="s">
        <v>144</v>
      </c>
      <c r="D124" s="776"/>
      <c r="E124" s="765"/>
      <c r="F124" s="777"/>
      <c r="G124" s="778"/>
      <c r="H124" s="765"/>
      <c r="I124" s="779"/>
      <c r="J124" s="764"/>
      <c r="K124" s="765"/>
      <c r="L124" s="778"/>
      <c r="M124" s="780"/>
      <c r="N124" s="779"/>
      <c r="O124" s="780"/>
      <c r="P124" s="765"/>
      <c r="Q124" s="781"/>
      <c r="R124" s="781"/>
      <c r="S124" s="781"/>
      <c r="T124" s="781"/>
      <c r="U124" s="782"/>
    </row>
    <row r="125" spans="1:21" ht="16.5" customHeight="1">
      <c r="A125" s="499"/>
      <c r="B125" s="15"/>
      <c r="C125" s="712" t="s">
        <v>137</v>
      </c>
      <c r="D125" s="713">
        <f>IF(COUNT(D75:D82)=0,"",AVERAGE(D75:D82))</f>
      </c>
      <c r="E125" s="39">
        <f>IF(COUNT(E75:E82)=0,"",AVERAGE(E75:E82))</f>
        <v>1.1512499999999999</v>
      </c>
      <c r="F125" s="607"/>
      <c r="G125" s="100">
        <f>IF(COUNT(G75:G82)=0,"",AVERAGE(G75:G82))</f>
        <v>71900.25</v>
      </c>
      <c r="H125" s="39">
        <f>IF(COUNT(H75:H82)=0,"",AVERAGE(H75:H82))</f>
        <v>0.797</v>
      </c>
      <c r="I125" s="714"/>
      <c r="J125" s="715">
        <f>IF(COUNT(J75:J82)=0,"",AVERAGE(J75:J82))</f>
        <v>0.629625</v>
      </c>
      <c r="K125" s="732">
        <f>H125+J125</f>
        <v>1.426625</v>
      </c>
      <c r="L125" s="100">
        <f>IF(COUNT(L75:L82)=0,"",AVERAGE(L75:L82))</f>
        <v>70254.5</v>
      </c>
      <c r="M125" s="39">
        <f>IF(COUNT(M75:M82)=0,"",AVERAGE(M75:M82))</f>
        <v>0.674625</v>
      </c>
      <c r="N125" s="714"/>
      <c r="O125" s="717">
        <f>IF(COUNT(O75:O82)=0,"",AVERAGE(O75:O82))</f>
        <v>0.5934285714285714</v>
      </c>
      <c r="P125" s="732">
        <f>M125+O125</f>
        <v>1.2680535714285714</v>
      </c>
      <c r="Q125" s="718">
        <f>COUNT(Q75:Q82)</f>
        <v>8</v>
      </c>
      <c r="R125" s="733">
        <f>COUNT(R75:R82)</f>
        <v>8</v>
      </c>
      <c r="S125" s="733">
        <f>COUNT(S75:S82)</f>
        <v>4</v>
      </c>
      <c r="T125" s="734">
        <f>COUNT(T75:T82)</f>
        <v>0</v>
      </c>
      <c r="U125" s="719">
        <f>COUNT(U75:U82)</f>
        <v>5</v>
      </c>
    </row>
    <row r="126" spans="1:21" ht="16.5" customHeight="1">
      <c r="A126" s="499"/>
      <c r="B126" s="15"/>
      <c r="C126" s="746" t="s">
        <v>138</v>
      </c>
      <c r="D126" s="747">
        <f>IF(COUNT(D83:D86)=0,"",AVERAGE(D83:D86))</f>
      </c>
      <c r="E126" s="51">
        <f>IF(COUNT(E83:E86)=0,"",AVERAGE(E83:E86))</f>
        <v>1</v>
      </c>
      <c r="F126" s="108"/>
      <c r="G126" s="53">
        <f>IF(COUNT(G83:G86)=0,"",AVERAGE(G83:G86))</f>
      </c>
      <c r="H126" s="51">
        <f>IF(COUNT(H83:H86)=0,"",AVERAGE(H83:H86))</f>
      </c>
      <c r="I126" s="748"/>
      <c r="J126" s="749">
        <f>IF(COUNT(J83:J86)=0,"",AVERAGE(J83:J86))</f>
      </c>
      <c r="K126" s="750" t="e">
        <f>H126+J126</f>
        <v>#VALUE!</v>
      </c>
      <c r="L126" s="53">
        <f>IF(COUNT(L83:L86)=0,"",AVERAGE(L83:L86))</f>
      </c>
      <c r="M126" s="51">
        <f>IF(COUNT(M83:M86)=0,"",AVERAGE(M83:M86))</f>
      </c>
      <c r="N126" s="748"/>
      <c r="O126" s="103">
        <f>IF(COUNT(O83:O86)=0,"",AVERAGE(O83:O86))</f>
      </c>
      <c r="P126" s="750" t="e">
        <f>M126+O126</f>
        <v>#VALUE!</v>
      </c>
      <c r="Q126" s="751">
        <f aca="true" t="shared" si="5" ref="Q126:U127">COUNT(Q83:Q86)</f>
        <v>1</v>
      </c>
      <c r="R126" s="752">
        <f t="shared" si="5"/>
        <v>2</v>
      </c>
      <c r="S126" s="752">
        <f t="shared" si="5"/>
        <v>0</v>
      </c>
      <c r="T126" s="753">
        <f t="shared" si="5"/>
        <v>0</v>
      </c>
      <c r="U126" s="754">
        <f t="shared" si="5"/>
        <v>0</v>
      </c>
    </row>
    <row r="127" spans="1:21" ht="16.5" customHeight="1">
      <c r="A127" s="499"/>
      <c r="B127" s="15"/>
      <c r="C127" s="1223" t="s">
        <v>140</v>
      </c>
      <c r="D127" s="1224">
        <f>IF(COUNT(D84:D87)=0,"",AVERAGE(D84:D87))</f>
      </c>
      <c r="E127" s="1070">
        <f>IF(COUNT(E84:E87)=0,"",AVERAGE(E84:E87))</f>
        <v>1</v>
      </c>
      <c r="F127" s="1225"/>
      <c r="G127" s="1072">
        <f>IF(COUNT(G84:G87)=0,"",AVERAGE(G84:G87))</f>
      </c>
      <c r="H127" s="1070">
        <f>IF(COUNT(H84:H87)=0,"",AVERAGE(H84:H87))</f>
      </c>
      <c r="I127" s="1226"/>
      <c r="J127" s="1227">
        <f>IF(COUNT(J84:J87)=0,"",AVERAGE(J84:J87))</f>
      </c>
      <c r="K127" s="1228" t="e">
        <f>H127+J127</f>
        <v>#VALUE!</v>
      </c>
      <c r="L127" s="1072">
        <f>IF(COUNT(L84:L87)=0,"",AVERAGE(L84:L87))</f>
        <v>8500</v>
      </c>
      <c r="M127" s="1070">
        <f>IF(COUNT(M84:M87)=0,"",AVERAGE(M84:M87))</f>
      </c>
      <c r="N127" s="1226"/>
      <c r="O127" s="1136">
        <f>IF(COUNT(O84:O87)=0,"",AVERAGE(O84:O87))</f>
      </c>
      <c r="P127" s="1228" t="e">
        <f>M127+O127</f>
        <v>#VALUE!</v>
      </c>
      <c r="Q127" s="1229">
        <f t="shared" si="5"/>
        <v>2</v>
      </c>
      <c r="R127" s="1230">
        <f t="shared" si="5"/>
        <v>3</v>
      </c>
      <c r="S127" s="1230">
        <f t="shared" si="5"/>
        <v>0</v>
      </c>
      <c r="T127" s="1231">
        <f t="shared" si="5"/>
        <v>0</v>
      </c>
      <c r="U127" s="1232">
        <f t="shared" si="5"/>
        <v>0</v>
      </c>
    </row>
    <row r="128" spans="1:21" ht="16.5" customHeight="1">
      <c r="A128" s="499"/>
      <c r="B128" s="15"/>
      <c r="C128" s="706" t="s">
        <v>145</v>
      </c>
      <c r="D128" s="707"/>
      <c r="E128" s="228"/>
      <c r="F128" s="730"/>
      <c r="G128" s="230"/>
      <c r="H128" s="228"/>
      <c r="I128" s="229"/>
      <c r="J128" s="709"/>
      <c r="K128" s="228"/>
      <c r="L128" s="230"/>
      <c r="M128" s="710"/>
      <c r="N128" s="229"/>
      <c r="O128" s="710"/>
      <c r="P128" s="228"/>
      <c r="Q128" s="232"/>
      <c r="R128" s="232"/>
      <c r="S128" s="232"/>
      <c r="T128" s="232"/>
      <c r="U128" s="711"/>
    </row>
    <row r="129" spans="1:21" ht="16.5" customHeight="1">
      <c r="A129" s="783"/>
      <c r="B129" s="784"/>
      <c r="C129" s="712" t="s">
        <v>137</v>
      </c>
      <c r="D129" s="713">
        <f>IF(COUNT(D87:D93)=0,"",AVERAGE(D87:D93))</f>
        <v>10000</v>
      </c>
      <c r="E129" s="39">
        <f>IF(COUNT(E87:E93)=0,"",AVERAGE(E87:E93))</f>
        <v>1.75</v>
      </c>
      <c r="F129" s="607"/>
      <c r="G129" s="100">
        <f>IF(COUNT(G87:G93)=0,"",AVERAGE(G87:G93))</f>
      </c>
      <c r="H129" s="39">
        <f>IF(COUNT(H87:H93)=0,"",AVERAGE(H87:H93))</f>
        <v>0.603</v>
      </c>
      <c r="I129" s="714"/>
      <c r="J129" s="715">
        <f>IF(COUNT(J87:J93)=0,"",AVERAGE(J87:J93))</f>
        <v>0.3325</v>
      </c>
      <c r="K129" s="732">
        <f>H129+J129</f>
        <v>0.9355</v>
      </c>
      <c r="L129" s="407">
        <f>IF(COUNT(L87:L93)=0,"",AVERAGE(L87:L93))</f>
        <v>40919.25</v>
      </c>
      <c r="M129" s="39">
        <f>IF(COUNT(M87:M93)=0,"",AVERAGE(M87:M93))</f>
        <v>0.5756666666666667</v>
      </c>
      <c r="N129" s="714"/>
      <c r="O129" s="717">
        <f>IF(COUNT(O87:O93)=0,"",AVERAGE(O87:O93))</f>
        <v>0.5866666666666667</v>
      </c>
      <c r="P129" s="732">
        <f>M129+O129</f>
        <v>1.1623333333333332</v>
      </c>
      <c r="Q129" s="718">
        <f>COUNT(Q87:Q93)</f>
        <v>5</v>
      </c>
      <c r="R129" s="733">
        <f>COUNT(R87:R93)</f>
        <v>4</v>
      </c>
      <c r="S129" s="733">
        <f>COUNT(S87:S93)</f>
        <v>3</v>
      </c>
      <c r="T129" s="734">
        <f>COUNT(T87:T93)</f>
        <v>0</v>
      </c>
      <c r="U129" s="719">
        <f>COUNT(U87:U93)</f>
        <v>4</v>
      </c>
    </row>
    <row r="130" spans="1:21" ht="16.5" customHeight="1">
      <c r="A130" s="783"/>
      <c r="B130" s="785"/>
      <c r="C130" s="746" t="s">
        <v>138</v>
      </c>
      <c r="D130" s="747">
        <f>IF(COUNT(D94:D100)=0,"",AVERAGE(D94:D100))</f>
      </c>
      <c r="E130" s="51">
        <f>IF(COUNT(E94:E100)=0,"",AVERAGE(E94:E100))</f>
      </c>
      <c r="F130" s="108"/>
      <c r="G130" s="379">
        <f>IF(COUNT(G94:G100)=0,"",AVERAGE(G94:G100))</f>
      </c>
      <c r="H130" s="51">
        <f>IF(COUNT(H94:H100)=0,"",AVERAGE(H94:H100))</f>
        <v>0.9</v>
      </c>
      <c r="I130" s="748"/>
      <c r="J130" s="103">
        <f>IF(COUNT(J94:J100)=0,"",AVERAGE(J94:J100))</f>
        <v>0.7033333333333333</v>
      </c>
      <c r="K130" s="750">
        <f>H130+J130</f>
        <v>1.6033333333333333</v>
      </c>
      <c r="L130" s="374">
        <f>IF(COUNT(L94:L100)=0,"",AVERAGE(L94:L100))</f>
        <v>36660</v>
      </c>
      <c r="M130" s="51">
        <f>IF(COUNT(M94:M100)=0,"",AVERAGE(M94:M100))</f>
        <v>0.375</v>
      </c>
      <c r="N130" s="748"/>
      <c r="O130" s="103">
        <f>IF(COUNT(O94:O100)=0,"",AVERAGE(O94:O100))</f>
        <v>0.97</v>
      </c>
      <c r="P130" s="750">
        <f>M130+O130</f>
        <v>1.345</v>
      </c>
      <c r="Q130" s="751">
        <f>COUNT(Q94:Q100)</f>
        <v>1</v>
      </c>
      <c r="R130" s="751">
        <f>COUNT(R94:R100)</f>
        <v>1</v>
      </c>
      <c r="S130" s="751">
        <f>COUNT(S94:S100)</f>
        <v>1</v>
      </c>
      <c r="T130" s="751">
        <f>COUNT(T94:T100)</f>
        <v>1</v>
      </c>
      <c r="U130" s="754">
        <f>COUNT(U94:U100)</f>
        <v>1</v>
      </c>
    </row>
    <row r="131" spans="1:21" ht="16.5" customHeight="1">
      <c r="A131" s="783"/>
      <c r="B131" s="786"/>
      <c r="C131" s="720" t="s">
        <v>140</v>
      </c>
      <c r="D131" s="721">
        <f>IF(COUNT(D101:D102)=0,"",AVERAGE(D101:D102))</f>
        <v>5000</v>
      </c>
      <c r="E131" s="93">
        <f>IF(COUNT(E101:E102)=0,"",AVERAGE(E101:E102))</f>
        <v>1</v>
      </c>
      <c r="F131" s="634"/>
      <c r="G131" s="95">
        <f>IF(COUNT(G101:G102)=0,"",AVERAGE(G101:G102))</f>
        <v>2500</v>
      </c>
      <c r="H131" s="93">
        <f>IF(COUNT(H101:H102)=0,"",AVERAGE(H101:H102))</f>
      </c>
      <c r="I131" s="722"/>
      <c r="J131" s="691">
        <f>IF(COUNT(J101:J102)=0,"",AVERAGE(J101:J102))</f>
        <v>1</v>
      </c>
      <c r="K131" s="723" t="e">
        <f>H131+J131</f>
        <v>#VALUE!</v>
      </c>
      <c r="L131" s="401">
        <f>IF(COUNT(L101:L102)=0,"",AVERAGE(L101:L102))</f>
        <v>2500</v>
      </c>
      <c r="M131" s="93">
        <f>IF(COUNT(M101:M102)=0,"",AVERAGE(M101:M102))</f>
        <v>0.966</v>
      </c>
      <c r="N131" s="722"/>
      <c r="O131" s="724">
        <f>IF(COUNT(O101:O102)=0,"",AVERAGE(O101:O102))</f>
      </c>
      <c r="P131" s="723" t="e">
        <f>M131+O131</f>
        <v>#VALUE!</v>
      </c>
      <c r="Q131" s="726">
        <f>COUNT(Q101:Q102)</f>
        <v>1</v>
      </c>
      <c r="R131" s="727">
        <f>COUNT(R101:R102)</f>
        <v>0</v>
      </c>
      <c r="S131" s="727">
        <f>COUNT(S101:S102)</f>
        <v>1</v>
      </c>
      <c r="T131" s="728">
        <f>COUNT(T101:T102)</f>
        <v>0</v>
      </c>
      <c r="U131" s="729">
        <f>COUNT(U101:U102)</f>
        <v>1</v>
      </c>
    </row>
    <row r="132" spans="1:21" ht="16.5" customHeight="1">
      <c r="A132" s="499"/>
      <c r="B132" s="15"/>
      <c r="C132" s="787"/>
      <c r="D132" s="321"/>
      <c r="E132" s="762"/>
      <c r="F132" s="788"/>
      <c r="G132" s="697"/>
      <c r="H132" s="762"/>
      <c r="I132" s="788"/>
      <c r="J132" s="698"/>
      <c r="K132" s="762"/>
      <c r="L132" s="697"/>
      <c r="M132" s="762"/>
      <c r="N132" s="788"/>
      <c r="O132" s="762"/>
      <c r="P132" s="762"/>
      <c r="Q132" s="703"/>
      <c r="R132" s="703"/>
      <c r="S132" s="703"/>
      <c r="T132" s="703"/>
      <c r="U132" s="703"/>
    </row>
    <row r="133" spans="1:21" ht="16.5" customHeight="1">
      <c r="A133" s="499"/>
      <c r="B133" s="15"/>
      <c r="C133" s="789"/>
      <c r="D133" s="776"/>
      <c r="E133" s="765"/>
      <c r="F133" s="790"/>
      <c r="G133" s="778"/>
      <c r="H133" s="765"/>
      <c r="I133" s="790"/>
      <c r="J133" s="698"/>
      <c r="K133" s="765"/>
      <c r="L133" s="778"/>
      <c r="M133" s="765"/>
      <c r="N133" s="790"/>
      <c r="O133" s="765"/>
      <c r="P133" s="765"/>
      <c r="Q133" s="791"/>
      <c r="R133" s="791"/>
      <c r="S133" s="791"/>
      <c r="T133" s="791"/>
      <c r="U133" s="791"/>
    </row>
    <row r="134" spans="1:21" ht="16.5" customHeight="1">
      <c r="A134" s="460"/>
      <c r="B134" s="1"/>
      <c r="C134" s="46" t="s">
        <v>146</v>
      </c>
      <c r="D134" s="792">
        <f>IF(COUNT(D5:D13)=0,"",AVERAGE(D6:D13))</f>
      </c>
      <c r="E134" s="39">
        <f>IF(COUNT(E5:E13)=0,"",AVERAGE(E5:E13))</f>
        <v>1.04</v>
      </c>
      <c r="F134" s="607"/>
      <c r="G134" s="409">
        <f>IF(COUNT(G5:G13)=0,"",AVERAGE(G5:G13))</f>
      </c>
      <c r="H134" s="39">
        <f>IF(COUNT(H5:H13)=0,"",AVERAGE(H5:H13))</f>
      </c>
      <c r="I134" s="793"/>
      <c r="J134" s="794">
        <f>IF(COUNT(J5:J13)=0,"",AVERAGE(J5:J13))</f>
        <v>0.34</v>
      </c>
      <c r="K134" s="732" t="e">
        <f aca="true" t="shared" si="6" ref="K134:K140">H134+J134</f>
        <v>#VALUE!</v>
      </c>
      <c r="L134" s="409">
        <f>IF(COUNT(L5:L13)=0,"",AVERAGE(L5:L13))</f>
        <v>50000</v>
      </c>
      <c r="M134" s="39">
        <f>IF(COUNT(M5:M13)=0,"",AVERAGE(M5:M13))</f>
        <v>0.5833333333333334</v>
      </c>
      <c r="N134" s="793"/>
      <c r="O134" s="39">
        <f>IF(COUNT(O5:O13)=0,"",AVERAGE(O5:O13))</f>
        <v>0.375</v>
      </c>
      <c r="P134" s="732">
        <f aca="true" t="shared" si="7" ref="P134:P140">M134+O134</f>
        <v>0.9583333333333334</v>
      </c>
      <c r="Q134" s="718">
        <f>SUM(Q106:Q107)</f>
        <v>5</v>
      </c>
      <c r="R134" s="733">
        <f>SUM(R106:R107)</f>
        <v>4</v>
      </c>
      <c r="S134" s="733">
        <f>SUM(S106:S107)</f>
        <v>0</v>
      </c>
      <c r="T134" s="733">
        <f>SUM(T106:T107)</f>
        <v>0</v>
      </c>
      <c r="U134" s="734">
        <f>SUM(U106:U107)</f>
        <v>0</v>
      </c>
    </row>
    <row r="135" spans="1:21" ht="16.5" customHeight="1">
      <c r="A135" s="460"/>
      <c r="B135" s="1"/>
      <c r="C135" s="83" t="s">
        <v>147</v>
      </c>
      <c r="D135" s="795">
        <f>IF(COUNT(D14:D31)=0,"",AVERAGE(D14:D31))</f>
      </c>
      <c r="E135" s="51">
        <f>IF(COUNT(E14:E31)=0,"",AVERAGE(E14:E31))</f>
        <v>2.0999999999999996</v>
      </c>
      <c r="F135" s="108"/>
      <c r="G135" s="379">
        <f>IF(COUNT(G14:G31)=0,"",AVERAGE(G14:G31))</f>
        <v>41057</v>
      </c>
      <c r="H135" s="51">
        <f>IF(COUNT(H14:H31)=0,"",AVERAGE(H14:H31))</f>
        <v>0.632</v>
      </c>
      <c r="I135" s="796"/>
      <c r="J135" s="797">
        <f>IF(COUNT(J14:J31)=0,"",AVERAGE(J14:J31))</f>
        <v>0.4254545454545454</v>
      </c>
      <c r="K135" s="750">
        <f t="shared" si="6"/>
        <v>1.0574545454545454</v>
      </c>
      <c r="L135" s="379">
        <f>IF(COUNT(L14:L31)=0,"",AVERAGE(L14:L31))</f>
        <v>16782.5</v>
      </c>
      <c r="M135" s="51">
        <f>IF(COUNT(M14:M31)=0,"",AVERAGE(M14:M31))</f>
        <v>0.6027272727272728</v>
      </c>
      <c r="N135" s="796"/>
      <c r="O135" s="51">
        <f>IF(COUNT(O14:O31)=0,"",AVERAGE(O14:O31))</f>
        <v>0.47625</v>
      </c>
      <c r="P135" s="750">
        <f t="shared" si="7"/>
        <v>1.0789772727272728</v>
      </c>
      <c r="Q135" s="751">
        <f>SUM(Q109:Q111)</f>
        <v>9</v>
      </c>
      <c r="R135" s="752">
        <f>SUM(R109:R111)</f>
        <v>9</v>
      </c>
      <c r="S135" s="752">
        <f>SUM(S109:S111)</f>
        <v>5</v>
      </c>
      <c r="T135" s="752">
        <f>SUM(T109:T111)</f>
        <v>1</v>
      </c>
      <c r="U135" s="753">
        <f>SUM(U109:U111)</f>
        <v>5</v>
      </c>
    </row>
    <row r="136" spans="1:21" ht="16.5" customHeight="1">
      <c r="A136" s="460"/>
      <c r="B136" s="1"/>
      <c r="C136" s="83" t="s">
        <v>148</v>
      </c>
      <c r="D136" s="795">
        <f>IF(COUNT(D32:D42)=0,"",AVERAGE(D32:D42))</f>
      </c>
      <c r="E136" s="51">
        <f>IF(COUNT(E32:E42)=0,"",AVERAGE(E32:E42))</f>
        <v>1.1</v>
      </c>
      <c r="F136" s="108"/>
      <c r="G136" s="379">
        <f>IF(COUNT(G32:G42)=0,"",AVERAGE(G32:G42))</f>
      </c>
      <c r="H136" s="51">
        <f>IF(COUNT(H32:H42)=0,"",AVERAGE(H32:H42))</f>
        <v>0.85</v>
      </c>
      <c r="I136" s="796"/>
      <c r="J136" s="797">
        <f>IF(COUNT(J32:J42)=0,"",AVERAGE(J32:J42))</f>
        <v>1</v>
      </c>
      <c r="K136" s="750">
        <f t="shared" si="6"/>
        <v>1.85</v>
      </c>
      <c r="L136" s="379">
        <f>IF(COUNT(L32:L42)=0,"",AVERAGE(L32:L42))</f>
        <v>8000</v>
      </c>
      <c r="M136" s="51">
        <f>IF(COUNT(M32:M42)=0,"",AVERAGE(M32:M42))</f>
        <v>1.4</v>
      </c>
      <c r="N136" s="796"/>
      <c r="O136" s="51">
        <f>IF(COUNT(O32:O42)=0,"",AVERAGE(O32:O42))</f>
        <v>1.1</v>
      </c>
      <c r="P136" s="750">
        <f t="shared" si="7"/>
        <v>2.5</v>
      </c>
      <c r="Q136" s="751">
        <f>SUM(Q113:Q115)</f>
        <v>4</v>
      </c>
      <c r="R136" s="752">
        <f>SUM(R113:R115)</f>
        <v>4</v>
      </c>
      <c r="S136" s="752">
        <f>SUM(S113:S115)</f>
        <v>3</v>
      </c>
      <c r="T136" s="752">
        <f>SUM(T113:T115)</f>
        <v>1</v>
      </c>
      <c r="U136" s="753">
        <f>SUM(U113:U115)</f>
        <v>3</v>
      </c>
    </row>
    <row r="137" spans="1:21" ht="16.5" customHeight="1">
      <c r="A137" s="460"/>
      <c r="B137" s="1"/>
      <c r="C137" s="83" t="s">
        <v>149</v>
      </c>
      <c r="D137" s="795">
        <f>IF(COUNT(D43:D52)=0,"",AVERAGE(D43:D52))</f>
      </c>
      <c r="E137" s="51">
        <f>IF(COUNT(E43:E52)=0,"",AVERAGE(E43:E52))</f>
        <v>1.3199999999999998</v>
      </c>
      <c r="F137" s="108"/>
      <c r="G137" s="379">
        <f>IF(COUNT(G43:G52)=0,"",AVERAGE(G43:G52))</f>
      </c>
      <c r="H137" s="51">
        <f>IF(COUNT(H43:H52)=0,"",AVERAGE(H43:H52))</f>
        <v>0.5210000000000001</v>
      </c>
      <c r="I137" s="796"/>
      <c r="J137" s="797">
        <f>IF(COUNT(J43:J52)=0,"",AVERAGE(J43:J52))</f>
        <v>0.54375</v>
      </c>
      <c r="K137" s="750">
        <f t="shared" si="6"/>
        <v>1.06475</v>
      </c>
      <c r="L137" s="379">
        <f>IF(COUNT(L43:L52)=0,"",AVERAGE(L43:L52))</f>
        <v>50000</v>
      </c>
      <c r="M137" s="51">
        <f>IF(COUNT(M43:M52)=0,"",AVERAGE(M43:M52))</f>
        <v>0.48321428571428576</v>
      </c>
      <c r="N137" s="796"/>
      <c r="O137" s="51">
        <f>IF(COUNT(O43:O52)=0,"",AVERAGE(O43:O52))</f>
        <v>0.4765625</v>
      </c>
      <c r="P137" s="750">
        <f t="shared" si="7"/>
        <v>0.9597767857142858</v>
      </c>
      <c r="Q137" s="751">
        <f>SUM(Q117:Q119)</f>
        <v>8</v>
      </c>
      <c r="R137" s="752">
        <f>SUM(R117:R119)</f>
        <v>8</v>
      </c>
      <c r="S137" s="752">
        <f>SUM(S117:S119)</f>
        <v>7</v>
      </c>
      <c r="T137" s="752">
        <f>SUM(T117:T119)</f>
        <v>2</v>
      </c>
      <c r="U137" s="753">
        <f>SUM(U117:U119)</f>
        <v>7</v>
      </c>
    </row>
    <row r="138" spans="1:21" ht="16.5" customHeight="1">
      <c r="A138" s="460"/>
      <c r="B138" s="1"/>
      <c r="C138" s="83" t="s">
        <v>150</v>
      </c>
      <c r="D138" s="795">
        <f>IF(COUNT(D53:D74)=0,"",AVERAGE(D53:D74))</f>
        <v>50000</v>
      </c>
      <c r="E138" s="51">
        <f>IF(COUNT(E53:E74)=0,"",AVERAGE(E53:E74))</f>
        <v>2.1083333333333334</v>
      </c>
      <c r="F138" s="108"/>
      <c r="G138" s="379">
        <f>IF(COUNT(G53:G74)=0,"",AVERAGE(G53:G74))</f>
        <v>70847.14285714286</v>
      </c>
      <c r="H138" s="51">
        <f>IF(COUNT(H53:H74)=0,"",AVERAGE(H53:H74))</f>
        <v>0.7090909090909091</v>
      </c>
      <c r="I138" s="796"/>
      <c r="J138" s="797">
        <f>IF(COUNT(J53:J74)=0,"",AVERAGE(J53:J74))</f>
        <v>0.7522727272727273</v>
      </c>
      <c r="K138" s="750">
        <f t="shared" si="6"/>
        <v>1.4613636363636364</v>
      </c>
      <c r="L138" s="379">
        <f>IF(COUNT(L53:L74)=0,"",AVERAGE(L53:L74))</f>
        <v>80136.55555555556</v>
      </c>
      <c r="M138" s="51">
        <f>IF(COUNT(M53:M74)=0,"",AVERAGE(M53:M74))</f>
        <v>0.7911818181818181</v>
      </c>
      <c r="N138" s="796"/>
      <c r="O138" s="51">
        <f>IF(COUNT(O53:O74)=0,"",AVERAGE(O53:O74))</f>
        <v>0.8081818181818181</v>
      </c>
      <c r="P138" s="750">
        <f t="shared" si="7"/>
        <v>1.5993636363636363</v>
      </c>
      <c r="Q138" s="751">
        <f>SUM(Q121:Q123)</f>
        <v>14</v>
      </c>
      <c r="R138" s="752">
        <f>SUM(R121:R123)</f>
        <v>14</v>
      </c>
      <c r="S138" s="752">
        <f>SUM(S121:S123)</f>
        <v>13</v>
      </c>
      <c r="T138" s="752">
        <f>SUM(T121:T123)</f>
        <v>0</v>
      </c>
      <c r="U138" s="753">
        <f>SUM(U121:U123)</f>
        <v>15</v>
      </c>
    </row>
    <row r="139" spans="1:21" ht="16.5" customHeight="1">
      <c r="A139" s="460"/>
      <c r="B139" s="1"/>
      <c r="C139" s="83" t="s">
        <v>151</v>
      </c>
      <c r="D139" s="795">
        <f>IF(COUNT(D75:D86)=0,"",AVERAGE(D75:D86))</f>
      </c>
      <c r="E139" s="51">
        <f>IF(COUNT(E75:E86)=0,"",AVERAGE(E75:E86))</f>
        <v>1.1344444444444444</v>
      </c>
      <c r="F139" s="108"/>
      <c r="G139" s="379">
        <f>IF(COUNT(G75:G86)=0,"",AVERAGE(G75:G86))</f>
        <v>71900.25</v>
      </c>
      <c r="H139" s="51">
        <f>IF(COUNT(H75:H86)=0,"",AVERAGE(H75:H86))</f>
        <v>0.797</v>
      </c>
      <c r="I139" s="796"/>
      <c r="J139" s="797">
        <f>IF(COUNT(J75:J86)=0,"",AVERAGE(J75:J86))</f>
        <v>0.629625</v>
      </c>
      <c r="K139" s="750">
        <f t="shared" si="6"/>
        <v>1.426625</v>
      </c>
      <c r="L139" s="379">
        <f>IF(COUNT(L75:L86)=0,"",AVERAGE(L75:L86))</f>
        <v>70254.5</v>
      </c>
      <c r="M139" s="51">
        <f>IF(COUNT(M75:M86)=0,"",AVERAGE(M75:M86))</f>
        <v>0.674625</v>
      </c>
      <c r="N139" s="796"/>
      <c r="O139" s="51">
        <f>IF(COUNT(O75:O86)=0,"",AVERAGE(O75:O86))</f>
        <v>0.5934285714285714</v>
      </c>
      <c r="P139" s="750">
        <f t="shared" si="7"/>
        <v>1.2680535714285714</v>
      </c>
      <c r="Q139" s="751">
        <f>SUM(Q125:Q126)</f>
        <v>9</v>
      </c>
      <c r="R139" s="752">
        <f>SUM(R125:R126)</f>
        <v>10</v>
      </c>
      <c r="S139" s="752">
        <f>SUM(S125:S126)</f>
        <v>4</v>
      </c>
      <c r="T139" s="752">
        <f>SUM(T125:T126)</f>
        <v>0</v>
      </c>
      <c r="U139" s="753">
        <f>SUM(U125:U126)</f>
        <v>5</v>
      </c>
    </row>
    <row r="140" spans="1:21" ht="16.5" customHeight="1">
      <c r="A140" s="460"/>
      <c r="B140" s="1"/>
      <c r="C140" s="29" t="s">
        <v>152</v>
      </c>
      <c r="D140" s="798">
        <f>IF(COUNT(D87:D102)=0,"",AVERAGE(D87:D102))</f>
        <v>7500</v>
      </c>
      <c r="E140" s="116">
        <f>IF(COUNT(E87:E102)=0,"",AVERAGE(E87:E102))</f>
        <v>1.6</v>
      </c>
      <c r="F140" s="604"/>
      <c r="G140" s="415">
        <f>IF(COUNT(G87:G102)=0,"",AVERAGE(G87:G102))</f>
        <v>2500</v>
      </c>
      <c r="H140" s="116">
        <f>IF(COUNT(H87:H102)=0,"",AVERAGE(H87:H102))</f>
        <v>0.67725</v>
      </c>
      <c r="I140" s="799"/>
      <c r="J140" s="800">
        <f>IF(COUNT(J87:J102)=0,"",AVERAGE(J87:J102))</f>
        <v>0.6291666666666667</v>
      </c>
      <c r="K140" s="739">
        <f t="shared" si="6"/>
        <v>1.3064166666666668</v>
      </c>
      <c r="L140" s="415">
        <f>IF(COUNT(L87:L102)=0,"",AVERAGE(L87:L102))</f>
        <v>33806.166666666664</v>
      </c>
      <c r="M140" s="116">
        <f>IF(COUNT(M87:M102)=0,"",AVERAGE(M87:M102))</f>
        <v>0.5738333333333334</v>
      </c>
      <c r="N140" s="799"/>
      <c r="O140" s="116">
        <f>IF(COUNT(O87:O102)=0,"",AVERAGE(O87:O102))</f>
        <v>0.74</v>
      </c>
      <c r="P140" s="739">
        <f t="shared" si="7"/>
        <v>1.3138333333333334</v>
      </c>
      <c r="Q140" s="741">
        <f>SUM(Q129:Q131)</f>
        <v>7</v>
      </c>
      <c r="R140" s="742">
        <f>SUM(R129:R131)</f>
        <v>5</v>
      </c>
      <c r="S140" s="742">
        <f>SUM(S129:S131)</f>
        <v>5</v>
      </c>
      <c r="T140" s="742">
        <f>SUM(T129:T131)</f>
        <v>1</v>
      </c>
      <c r="U140" s="743">
        <f>SUM(U129:U131)</f>
        <v>6</v>
      </c>
    </row>
    <row r="141" spans="1:21" ht="16.5" customHeight="1">
      <c r="A141" s="460"/>
      <c r="B141" s="1"/>
      <c r="C141" s="46" t="s">
        <v>153</v>
      </c>
      <c r="D141" s="801">
        <f>COUNT(D5:D6,D14:D21,D32:D37,D43:D50,D53:D61,D75:D82,D87:D93)</f>
        <v>1</v>
      </c>
      <c r="E141" s="802">
        <f>COUNT(E5:E6,E14:E21,E32:E37,E43:E50,E53:E61,E75:E82,E87:E93)</f>
        <v>31</v>
      </c>
      <c r="F141" s="803"/>
      <c r="G141" s="409">
        <f>COUNT(G5:G6,G14:G21,G32:G37,G43:G50,G53:G61,G75:G82,G87:G93)</f>
        <v>12</v>
      </c>
      <c r="H141" s="802">
        <f>COUNT(H5:H6,H14:H21,H32:H37,H43:H50,H53:H61,H75:H82,H87:H93)</f>
        <v>27</v>
      </c>
      <c r="I141" s="804"/>
      <c r="J141" s="805">
        <f>COUNT(J5:J6,J14:J21,J32:J37,J43:J50,J53:J61,J75:J82,J87:J93)</f>
        <v>31</v>
      </c>
      <c r="K141" s="806">
        <f>COUNT(K5:K6,K14:K21,K32:K37,K43:K50,K53:K61,K75:K82,K87:K93)</f>
        <v>26</v>
      </c>
      <c r="L141" s="805">
        <f>COUNT(L5:L6,L14:L21,L32:L37,L43:L50,L53:L61,L75:L82,L87:L93)</f>
        <v>17</v>
      </c>
      <c r="M141" s="805">
        <f>COUNT(M5:M6,M14:M21,M32:M37,M43:M50,M53:M61,M75:M82,M87:M93)</f>
        <v>32</v>
      </c>
      <c r="N141" s="804"/>
      <c r="O141" s="805">
        <f>COUNT(O5:O6,O14:O21,O32:O37,O43:O50,O53:O61,O75:O82,O87:O93)</f>
        <v>32</v>
      </c>
      <c r="P141" s="806">
        <f>COUNT(P5:P6,P14:P21,P32:P37,P43:P50,P53:P61,P75:P82,P87:P93)</f>
        <v>31</v>
      </c>
      <c r="Q141" s="807"/>
      <c r="R141" s="808"/>
      <c r="S141" s="808"/>
      <c r="T141" s="808"/>
      <c r="U141" s="809"/>
    </row>
    <row r="142" spans="1:21" ht="16.5" customHeight="1">
      <c r="A142" s="460"/>
      <c r="B142" s="1"/>
      <c r="C142" s="109" t="s">
        <v>274</v>
      </c>
      <c r="D142" s="810">
        <f>IF(COUNT(D5:D6,D14:D21,D32:D37,D43:D50,D53:D61,D75:D82,D87:D93)=0,"",AVERAGE(D5:D6,D14:D21,D32:D37,D43:D50,D53:D61,D75:D82,D87:D93))</f>
        <v>10000</v>
      </c>
      <c r="E142" s="811">
        <f>IF(COUNT(E5:E6,E14:E21,E32:E37,E43:E50,E53:E61,E75:E82,E87:E93)=0,"",AVERAGE(E5:E6,E14:E21,E32:E37,E43:E50,E53:E61,E75:E82,E87:E93))</f>
        <v>1.706774193548387</v>
      </c>
      <c r="F142" s="812"/>
      <c r="G142" s="405">
        <f>IF(COUNT(G5:G6,G14:G21,G32:G37,G43:G50,G53:G61,G75:G82,G87:G93)=0,"",AVERAGE(G5:G6,G14:G21,G32:G37,G43:G50,G53:G61,G75:G82,G87:G93))</f>
        <v>68715.66666666667</v>
      </c>
      <c r="H142" s="811">
        <f>IF(COUNT(H5:H6,H14:H21,H32:H37,H43:H50,H53:H61,H75:H82,H87:H93)=0,"",AVERAGE(H5:H6,H14:H21,H32:H37,H43:H50,H53:H61,H75:H82,H87:H93))</f>
        <v>0.6403333333333333</v>
      </c>
      <c r="I142" s="813"/>
      <c r="J142" s="814">
        <f>IF(COUNT(J5:J6,J14:J21,J32:J37,J43:J50,J53:J61,J75:J82,J87:J93)=0,"",AVERAGE(J5:J6,J14:J21,J32:J37,J43:J50,J53:J61,J75:J82,J87:J93))</f>
        <v>0.5771612903225807</v>
      </c>
      <c r="K142" s="600">
        <f>H142+J142</f>
        <v>1.2174946236559139</v>
      </c>
      <c r="L142" s="815">
        <f>IF(COUNT(L5:L6,L14:L21,L32:L37,L43:L50,L53:L61,L75:L82,L87:L93)=0,"",AVERAGE(L5:L6,L14:L21,L32:L37,L43:L50,L53:L61,L75:L82,L87:L93))</f>
        <v>70591.41176470589</v>
      </c>
      <c r="M142" s="811">
        <f>IF(COUNT(M5:M6,M14:M21,M32:M37,M43:M50,M53:M61,M75:M82,M87:M93)=0,"",AVERAGE(M5:M6,M14:M21,M32:M37,M43:M50,M53:M61,M75:M82,M87:M93))</f>
        <v>0.6302968750000001</v>
      </c>
      <c r="N142" s="813"/>
      <c r="O142" s="811">
        <f>IF(COUNT(O5:O6,O14:O21,O32:O37,O43:O50,O53:O61,O75:O82,O87:O93)=0,"",AVERAGE(O5:O6,O14:O21,O32:O37,O43:O50,O53:O61,O75:O82,O87:O93))</f>
        <v>0.6041093750000001</v>
      </c>
      <c r="P142" s="600">
        <f>M142+O142</f>
        <v>1.2344062500000001</v>
      </c>
      <c r="Q142" s="816">
        <f>Q106+Q109+Q113+Q117+Q121+Q125+Q129</f>
        <v>35</v>
      </c>
      <c r="R142" s="817">
        <f>R106+R109+R113+R117+R121+R125+R129</f>
        <v>34</v>
      </c>
      <c r="S142" s="817">
        <f>S106+S109+S113+S117+S121+S125+S129</f>
        <v>29</v>
      </c>
      <c r="T142" s="817">
        <f>T106+T109+T113+T117+T121+T125+T129</f>
        <v>3</v>
      </c>
      <c r="U142" s="818">
        <f>U106+U109+U113+U117+U121+U125+U129</f>
        <v>31</v>
      </c>
    </row>
    <row r="143" spans="1:21" ht="16.5" customHeight="1">
      <c r="A143" s="460"/>
      <c r="B143" s="1"/>
      <c r="C143" s="46" t="s">
        <v>153</v>
      </c>
      <c r="D143" s="802">
        <f>COUNT(D7:D13,D22:D30,D38:D40,D51:D51,D62:D71,D83:D86,D94:D100)</f>
        <v>2</v>
      </c>
      <c r="E143" s="802">
        <f>COUNT(E7:E13,E22:E30,E38:E40,E51:E51,E62:E71,E83:E86,E94:E100)</f>
        <v>14</v>
      </c>
      <c r="F143" s="803"/>
      <c r="G143" s="801">
        <f>COUNT(G7:G13,G22:G30,G38:G40,G51:G51,G62:G71,G83:G86,G94:G100)</f>
        <v>0</v>
      </c>
      <c r="H143" s="802">
        <f>COUNT(H7:H13,H22:H30,H38:H40,H51:H51,H62:H71,H83:H86,H94:H100)</f>
        <v>4</v>
      </c>
      <c r="I143" s="804"/>
      <c r="J143" s="801">
        <f>COUNT(J7:J13,J22:J30,J38:J40,J51:J51,J62:J71,J83:J86,J94:J100)</f>
        <v>14</v>
      </c>
      <c r="K143" s="806">
        <f>COUNT(K7:K13,K22:K30,K38:K40,K51:K51,K62:K71,K83:K86,K94:K100)</f>
        <v>2</v>
      </c>
      <c r="L143" s="801">
        <f>COUNT(L7:L13,L22:L30,L38:L40,L51:L51,L62:L71,L83:L86,L94:L100)</f>
        <v>6</v>
      </c>
      <c r="M143" s="802">
        <f>COUNT(M7:M13,M22:M30,M38:M40,M51:M51,M62:M71,M83:M86,M94:M100)</f>
        <v>16</v>
      </c>
      <c r="N143" s="804"/>
      <c r="O143" s="802">
        <f>COUNT(O7:O13,O22:O30,O38:O40,O51:O51,O62:O71,O83:O86,O94:O100)</f>
        <v>15</v>
      </c>
      <c r="P143" s="802">
        <f>COUNT(P7:P13,P22:P30,P38:P40,P51:P51,P62:P71,P83:P86,P94:P100)</f>
        <v>12</v>
      </c>
      <c r="Q143" s="807"/>
      <c r="R143" s="808"/>
      <c r="S143" s="808"/>
      <c r="T143" s="808"/>
      <c r="U143" s="809"/>
    </row>
    <row r="144" spans="1:21" ht="16.5" customHeight="1">
      <c r="A144" s="819"/>
      <c r="B144" s="1"/>
      <c r="C144" s="109" t="s">
        <v>275</v>
      </c>
      <c r="D144" s="810">
        <f>IF(COUNT(D7:D13,D22:D30,D38:D40,D51:D51,D62:D71,D83:D86,D94:D100)=0,"",AVERAGE(D7:D13,D22:D30,D38:D40,D51:D51,D62:D71,D83:D86,D94:D100))</f>
        <v>50000</v>
      </c>
      <c r="E144" s="820">
        <f>IF(COUNT(E7:E13,E22:E30,E38:E40,E51:E51,E62:E71,E83:E86,E94:E100)=0,"",AVERAGE(E7:E13,E22:E30,E38:E40,E51:E51,E62:E71,E83:E86,E94:E100))</f>
        <v>1.5285714285714287</v>
      </c>
      <c r="F144" s="812"/>
      <c r="G144" s="810">
        <f>IF(COUNT(G7:G13,G22:G30,G38:G40,G51:G51,G62:G71,G83:G86,G94:G100)=0,"",AVERAGE(G7:G13,G22:G30,G38:G40,G51:G51,G62:G71,G83:G86,G94:G100))</f>
      </c>
      <c r="H144" s="820">
        <f>IF(COUNT(H7:H13,H22:H30,H38:H40,H51:H51,H62:H71,H83:H86,H94:H100)=0,"",AVERAGE(H7:H13,H22:H30,H38:H40,H51:H51,H62:H71,H83:H86,H94:H100))</f>
        <v>0.8175</v>
      </c>
      <c r="I144" s="813"/>
      <c r="J144" s="820">
        <f>IF(COUNT(J7:J13,J22:J30,J38:J40,J51:J51,J62:J71,J83:J86,J94:J100)=0,"",AVERAGE(J7:J13,J22:J30,J38:J40,J51:J51,J62:J71,J83:J86,J94:J100))</f>
        <v>0.5464285714285715</v>
      </c>
      <c r="K144" s="600">
        <f>H144+J144</f>
        <v>1.3639285714285716</v>
      </c>
      <c r="L144" s="810">
        <f>IF(COUNT(L7:L13,L22:L30,L38:L40,L51:L51,L62:L71,L83:L86,L94:L100)=0,"",AVERAGE(L7:L13,L22:L30,L38:L40,L51:L51,L62:L71,L83:L86,L94:L100))</f>
        <v>18776.666666666668</v>
      </c>
      <c r="M144" s="820">
        <f>IF(COUNT(M7:M13,M22:M30,M38:M40,M51:M51,M62:M71,M83:M86,M94:M100)=0,"",AVERAGE(M7:M13,M22:M30,M38:M40,M51:M51,M62:M71,M83:M86,M94:M100))</f>
        <v>0.62</v>
      </c>
      <c r="N144" s="813"/>
      <c r="O144" s="820">
        <f>IF(COUNT(O7:O13,O22:O30,O38:O40,O51:O51,O62:O71,O83:O86,O94:O100)=0,"",AVERAGE(O7:O13,O22:O30,O38:O40,O51:O51,O62:O71,O83:O86,O94:O100))</f>
        <v>0.5626666666666668</v>
      </c>
      <c r="P144" s="600">
        <f>M144+O144</f>
        <v>1.1826666666666668</v>
      </c>
      <c r="Q144" s="816">
        <f>Q107+Q110+Q114+Q118+Q122+Q126+Q130</f>
        <v>19</v>
      </c>
      <c r="R144" s="817">
        <f>R107+R110+R114+R118+R122+R126+R130</f>
        <v>19</v>
      </c>
      <c r="S144" s="817">
        <f>S107+S110+S114+S118+S122+S126+S130</f>
        <v>6</v>
      </c>
      <c r="T144" s="817">
        <f>T107+T110+T114+T118+T122+T126+T130</f>
        <v>1</v>
      </c>
      <c r="U144" s="818">
        <f>U107+U110+U114+U118+U122+U126+U130</f>
        <v>8</v>
      </c>
    </row>
    <row r="145" spans="1:21" ht="16.5" customHeight="1">
      <c r="A145" s="819"/>
      <c r="B145" s="821"/>
      <c r="C145" s="46" t="s">
        <v>153</v>
      </c>
      <c r="D145" s="801">
        <f>COUNT(D31:D31,D41:D42,D52:D52,D72:D74,D101:D102)</f>
        <v>1</v>
      </c>
      <c r="E145" s="801">
        <f>COUNT(E31:E31,E41:E42,E52:E52,E72:E74,E101:E102)</f>
        <v>1</v>
      </c>
      <c r="F145" s="803"/>
      <c r="G145" s="801">
        <f>COUNT(G31:G31,G41:G42,G52:G52,G72:G74,G101:G102)</f>
        <v>1</v>
      </c>
      <c r="H145" s="801">
        <f>COUNT(H31:H31,H41:H42,H52:H52,H72:H74,H101:H102)</f>
        <v>1</v>
      </c>
      <c r="I145" s="804"/>
      <c r="J145" s="805">
        <f>COUNT(J31:J31,J41:J42,J52:J52,J72:J74,J101:J102)</f>
        <v>2</v>
      </c>
      <c r="K145" s="822">
        <f>COUNT(K31:K31,K41:K42,K52:K52,K72:K74,K101:K102)</f>
        <v>1</v>
      </c>
      <c r="L145" s="802">
        <f>COUNT(L31:L31,L41:L42,L52:L52,L72:L74,L101:L102)</f>
        <v>3</v>
      </c>
      <c r="M145" s="802">
        <f>COUNT(M31:M31,M41:M42,M52:M52,M72:M74,M101:M102)</f>
        <v>2</v>
      </c>
      <c r="N145" s="804"/>
      <c r="O145" s="802">
        <f>COUNT(O31:O31,O41:O42,O52:O52,O72:O74,O101:O102)</f>
        <v>1</v>
      </c>
      <c r="P145" s="822">
        <f>COUNT(P31:P31,P41:P42,P52:P52,P72:P74,P101:P102)</f>
        <v>1</v>
      </c>
      <c r="Q145" s="807"/>
      <c r="R145" s="808"/>
      <c r="S145" s="808"/>
      <c r="T145" s="808"/>
      <c r="U145" s="809"/>
    </row>
    <row r="146" spans="1:21" ht="16.5" customHeight="1">
      <c r="A146" s="819"/>
      <c r="B146" s="823"/>
      <c r="C146" s="109" t="s">
        <v>156</v>
      </c>
      <c r="D146" s="810">
        <f>IF(COUNT(D31:D31,D41:D42,D52:D52,D72:D74,D101:D102)=0,"",AVERAGE(D31:D31,D41:D42,D52:D52,D72:D74,D101:D102))</f>
        <v>5000</v>
      </c>
      <c r="E146" s="820">
        <f>IF(COUNT(E31:E31,E41:E42,E52:E52,E72:E74,E101:E102)=0,"",AVERAGE(E31:E31,E41:E42,E52:E52,E72:E74,E101:E102))</f>
        <v>1</v>
      </c>
      <c r="F146" s="812"/>
      <c r="G146" s="810">
        <f>IF(COUNT(G31:G31,G41:G42,G52:G52,G72:G74,G101:G102)=0,"",AVERAGE(G31:G31,G41:G42,G52:G52,G72:G74,G101:G102))</f>
        <v>2500</v>
      </c>
      <c r="H146" s="820">
        <f>IF(COUNT(H31:H31,H41:H42,H52:H52,H72:H74,H101:H102)=0,"",AVERAGE(H31:H31,H41:H42,H52:H52,H72:H74,H101:H102))</f>
        <v>1.4</v>
      </c>
      <c r="I146" s="813"/>
      <c r="J146" s="811">
        <f>IF(COUNT(J31:J31,J41:J42,J52:J52,J72:J74,J101:J102)=0,"",AVERAGE(J31:J31,J41:J42,J52:J52,J72:J74,J101:J102))</f>
        <v>1.05</v>
      </c>
      <c r="K146" s="600">
        <f>H146+J146</f>
        <v>2.45</v>
      </c>
      <c r="L146" s="810">
        <f>IF(COUNT(L31:L31,L41:L42,L52:L52,L72:L74,L101:L102)=0,"",AVERAGE(L31:L31,L41:L42,L52:L52,L72:L74,L101:L102))</f>
        <v>22500</v>
      </c>
      <c r="M146" s="811">
        <f>IF(COUNT(M31:M31,M41:M42,M52:M52,M72:M74,M101:M102)=0,"",AVERAGE(M31:M31,M41:M42,M52:M52,M72:M74,M101:M102))</f>
        <v>1.1829999999999998</v>
      </c>
      <c r="N146" s="813"/>
      <c r="O146" s="811">
        <f>IF(COUNT(O31:O31,O41:O42,O52:O52,O72:O74,O101:O102)=0,"",AVERAGE(O31:O31,O41:O42,O52:O52,O72:O74,O101:O102))</f>
        <v>1.1</v>
      </c>
      <c r="P146" s="600">
        <f>M146+O146</f>
        <v>2.283</v>
      </c>
      <c r="Q146" s="816">
        <f>Q111+Q115+Q119+Q123+Q131</f>
        <v>2</v>
      </c>
      <c r="R146" s="817">
        <f>R111+R115+R119+R123+R131</f>
        <v>1</v>
      </c>
      <c r="S146" s="817">
        <f>S111+S115+S119+S123+S131</f>
        <v>2</v>
      </c>
      <c r="T146" s="817">
        <f>T111+T115+T119+T123+T131</f>
        <v>1</v>
      </c>
      <c r="U146" s="818">
        <f>U111+U115+U119+U123+U131</f>
        <v>2</v>
      </c>
    </row>
    <row r="147" spans="1:21" ht="16.5" customHeight="1">
      <c r="A147" s="819"/>
      <c r="B147" s="1"/>
      <c r="C147" s="46" t="s">
        <v>153</v>
      </c>
      <c r="D147" s="801">
        <f>COUNT(D5:D102)</f>
        <v>4</v>
      </c>
      <c r="E147" s="802">
        <f>COUNT(E5:E102)</f>
        <v>46</v>
      </c>
      <c r="F147" s="803"/>
      <c r="G147" s="409">
        <f>COUNT(G5:G102)</f>
        <v>13</v>
      </c>
      <c r="H147" s="802">
        <f>COUNT(H5:H102)</f>
        <v>32</v>
      </c>
      <c r="I147" s="804"/>
      <c r="J147" s="805">
        <f>COUNT(J5:J102)</f>
        <v>47</v>
      </c>
      <c r="K147" s="822">
        <f>COUNT(K5:K102)</f>
        <v>29</v>
      </c>
      <c r="L147" s="802">
        <f>COUNT(L5:L102)</f>
        <v>26</v>
      </c>
      <c r="M147" s="802">
        <f>COUNTA(M5:M102)</f>
        <v>50</v>
      </c>
      <c r="N147" s="804"/>
      <c r="O147" s="802">
        <f>COUNT(O5:O102)</f>
        <v>48</v>
      </c>
      <c r="P147" s="822">
        <f>COUNT(P5:P102)</f>
        <v>44</v>
      </c>
      <c r="Q147" s="807"/>
      <c r="R147" s="808"/>
      <c r="S147" s="808"/>
      <c r="T147" s="808"/>
      <c r="U147" s="809"/>
    </row>
    <row r="148" spans="1:21" ht="16.5" customHeight="1">
      <c r="A148" s="460"/>
      <c r="B148" s="1"/>
      <c r="C148" s="109" t="s">
        <v>157</v>
      </c>
      <c r="D148" s="810">
        <f>IF(COUNT(D5:D102)=0,"",AVERAGE(D5:D102))</f>
        <v>28750</v>
      </c>
      <c r="E148" s="811">
        <f>IF(COUNT(E5:E102)=0,"",AVERAGE(E5:E102))</f>
        <v>1.6371739130434784</v>
      </c>
      <c r="F148" s="812"/>
      <c r="G148" s="405">
        <f>IF(COUNT(G5:G102)=0,"",AVERAGE(G5:G102))</f>
        <v>63622.153846153844</v>
      </c>
      <c r="H148" s="811">
        <f>IF(COUNT(H5:H102)=0,"",AVERAGE(H5:H102))</f>
        <v>0.6862187499999999</v>
      </c>
      <c r="I148" s="813"/>
      <c r="J148" s="814">
        <f>IF(COUNT(J5:J102)=0,"",AVERAGE(J5:J102))</f>
        <v>0.5881276595744681</v>
      </c>
      <c r="K148" s="600">
        <f>H148+J148</f>
        <v>1.274346409574468</v>
      </c>
      <c r="L148" s="815">
        <f>IF(COUNT(L5:L102)=0,"",AVERAGE(L5:L102))</f>
        <v>53085.153846153844</v>
      </c>
      <c r="M148" s="811">
        <f>IF(COUNT(M5:M102)=0,"",AVERAGE(M5:M102))</f>
        <v>0.64911</v>
      </c>
      <c r="N148" s="813"/>
      <c r="O148" s="811">
        <f>IF(COUNT(O5:O102)=0,"",AVERAGE(O5:O102))</f>
        <v>0.6014895833333335</v>
      </c>
      <c r="P148" s="600">
        <f>M148+O148</f>
        <v>1.2505995833333334</v>
      </c>
      <c r="Q148" s="816">
        <f>Q142+Q144+Q146</f>
        <v>56</v>
      </c>
      <c r="R148" s="817">
        <f>R142+R144+R146</f>
        <v>54</v>
      </c>
      <c r="S148" s="817">
        <f>S142+S144+S146</f>
        <v>37</v>
      </c>
      <c r="T148" s="817">
        <f>T142+T144+T146</f>
        <v>5</v>
      </c>
      <c r="U148" s="818">
        <f>U142+U144+U146</f>
        <v>41</v>
      </c>
    </row>
    <row r="149" spans="1:21" ht="16.5" customHeight="1">
      <c r="A149" s="460"/>
      <c r="B149" s="1"/>
      <c r="C149" s="6"/>
      <c r="D149" s="1"/>
      <c r="E149" s="824"/>
      <c r="F149" s="1"/>
      <c r="G149" s="1"/>
      <c r="H149" s="1"/>
      <c r="I149" s="1"/>
      <c r="J149" s="825"/>
      <c r="K149" s="1"/>
      <c r="L149" s="1"/>
      <c r="M149" s="824"/>
      <c r="N149" s="1"/>
      <c r="O149" s="824"/>
      <c r="P149" s="1"/>
      <c r="Q149" s="1"/>
      <c r="R149" s="1"/>
      <c r="S149" s="1"/>
      <c r="T149" s="1"/>
      <c r="U149" s="1"/>
    </row>
    <row r="150" spans="1:21" ht="16.5" customHeight="1">
      <c r="A150" s="460"/>
      <c r="B150" s="1"/>
      <c r="C150" s="6"/>
      <c r="D150" s="826" t="s">
        <v>7</v>
      </c>
      <c r="E150" s="826" t="s">
        <v>7</v>
      </c>
      <c r="F150" s="826" t="s">
        <v>7</v>
      </c>
      <c r="G150" s="1"/>
      <c r="H150" s="1"/>
      <c r="I150" s="1"/>
      <c r="J150" s="827"/>
      <c r="K150" s="1"/>
      <c r="L150" s="1"/>
      <c r="M150" s="824"/>
      <c r="N150" s="1"/>
      <c r="O150" s="824"/>
      <c r="P150" s="1"/>
      <c r="Q150" s="1"/>
      <c r="R150" s="1"/>
      <c r="S150" s="1"/>
      <c r="T150" s="1"/>
      <c r="U150" s="1"/>
    </row>
    <row r="151" spans="1:21" ht="16.5" customHeight="1">
      <c r="A151" s="460"/>
      <c r="B151" s="1"/>
      <c r="C151" s="6"/>
      <c r="D151" s="828" t="s">
        <v>276</v>
      </c>
      <c r="E151" s="828">
        <v>0</v>
      </c>
      <c r="F151" s="828" t="s">
        <v>277</v>
      </c>
      <c r="G151" s="1"/>
      <c r="H151" s="1"/>
      <c r="I151" s="1"/>
      <c r="J151" s="829"/>
      <c r="K151" s="1"/>
      <c r="L151" s="1"/>
      <c r="M151" s="824"/>
      <c r="N151" s="1"/>
      <c r="O151" s="824"/>
      <c r="P151" s="1"/>
      <c r="Q151" s="1"/>
      <c r="R151" s="1"/>
      <c r="S151" s="1"/>
      <c r="T151" s="1"/>
      <c r="U151" s="1"/>
    </row>
    <row r="152" spans="1:21" ht="16.5" customHeight="1">
      <c r="A152" s="460"/>
      <c r="B152" s="1"/>
      <c r="C152" s="6"/>
      <c r="D152" s="828">
        <f>DCOUNTA(A4:A102,1,D150:D151)</f>
        <v>10</v>
      </c>
      <c r="E152" s="828">
        <f>DCOUNTA(A4:A102,1,E150:E151)</f>
        <v>10</v>
      </c>
      <c r="F152" s="828">
        <f>DCOUNTA(A4:A102,1,F150:F151)</f>
        <v>12</v>
      </c>
      <c r="G152" s="1"/>
      <c r="H152" s="1"/>
      <c r="I152" s="1"/>
      <c r="J152" s="829"/>
      <c r="K152" s="1"/>
      <c r="L152" s="1"/>
      <c r="M152" s="824"/>
      <c r="N152" s="1"/>
      <c r="O152" s="824"/>
      <c r="P152" s="1"/>
      <c r="Q152" s="1"/>
      <c r="R152" s="1"/>
      <c r="S152" s="1"/>
      <c r="T152" s="1"/>
      <c r="U152" s="1"/>
    </row>
    <row r="153" spans="1:21" ht="18" customHeight="1">
      <c r="A153" s="460"/>
      <c r="B153" s="1"/>
      <c r="C153" s="6"/>
      <c r="D153" s="830">
        <f>D152/(D152+E152+F152)</f>
        <v>0.3125</v>
      </c>
      <c r="E153" s="830">
        <f>E152/(D152+E152+F152)</f>
        <v>0.3125</v>
      </c>
      <c r="F153" s="830">
        <f>F152/(D152+E152+F152)</f>
        <v>0.375</v>
      </c>
      <c r="G153" s="1"/>
      <c r="H153" s="1"/>
      <c r="I153" s="1"/>
      <c r="J153" s="829"/>
      <c r="K153" s="1"/>
      <c r="L153" s="1"/>
      <c r="M153" s="824"/>
      <c r="N153" s="1"/>
      <c r="O153" s="824"/>
      <c r="P153" s="1"/>
      <c r="Q153" s="1"/>
      <c r="R153" s="1"/>
      <c r="S153" s="1"/>
      <c r="T153" s="1"/>
      <c r="U153" s="1"/>
    </row>
    <row r="154" spans="1:21" ht="16.5" customHeight="1">
      <c r="A154" s="460"/>
      <c r="B154" s="1"/>
      <c r="C154" s="6"/>
      <c r="D154" s="1"/>
      <c r="E154" s="824"/>
      <c r="F154" s="7"/>
      <c r="G154" s="7"/>
      <c r="H154" s="7"/>
      <c r="I154" s="7"/>
      <c r="J154" s="825"/>
      <c r="K154" s="7"/>
      <c r="L154" s="7"/>
      <c r="M154" s="824"/>
      <c r="N154" s="1"/>
      <c r="O154" s="824"/>
      <c r="P154" s="1"/>
      <c r="Q154" s="1"/>
      <c r="R154" s="1"/>
      <c r="S154" s="1"/>
      <c r="T154" s="1"/>
      <c r="U154" s="1"/>
    </row>
  </sheetData>
  <sheetProtection/>
  <mergeCells count="2">
    <mergeCell ref="S2:U2"/>
    <mergeCell ref="C3:C4"/>
  </mergeCells>
  <printOptions/>
  <pageMargins left="0.5905511811023623" right="0.5905511811023623" top="0.3937007874015748" bottom="0.5905511811023623" header="0.2755905511811024" footer="0.31496062992125984"/>
  <pageSetup fitToHeight="4" fitToWidth="1" horizontalDpi="600" verticalDpi="60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zoomScale="75" zoomScaleNormal="75" zoomScalePageLayoutView="0" workbookViewId="0" topLeftCell="A1">
      <pane xSplit="3" ySplit="6" topLeftCell="D7" activePane="bottomRight" state="frozen"/>
      <selection pane="topLeft" activeCell="D99" sqref="D99"/>
      <selection pane="topRight" activeCell="D99" sqref="D99"/>
      <selection pane="bottomLeft" activeCell="D99" sqref="D99"/>
      <selection pane="bottomRight" activeCell="D99" sqref="D99"/>
    </sheetView>
  </sheetViews>
  <sheetFormatPr defaultColWidth="9.00390625" defaultRowHeight="13.5"/>
  <cols>
    <col min="1" max="1" width="5.375" style="0" customWidth="1"/>
    <col min="2" max="2" width="0" style="0" hidden="1" customWidth="1"/>
    <col min="3" max="3" width="11.125" style="0" customWidth="1"/>
    <col min="4" max="4" width="13.00390625" style="0" customWidth="1"/>
    <col min="5" max="5" width="10.50390625" style="0" customWidth="1"/>
    <col min="6" max="6" width="7.75390625" style="0" customWidth="1"/>
    <col min="7" max="7" width="20.625" style="0" customWidth="1"/>
    <col min="8" max="8" width="10.50390625" style="0" customWidth="1"/>
    <col min="9" max="11" width="7.75390625" style="0" customWidth="1"/>
    <col min="12" max="12" width="20.625" style="0" customWidth="1"/>
    <col min="13" max="13" width="10.125" style="0" customWidth="1"/>
    <col min="14" max="15" width="8.50390625" style="0" customWidth="1"/>
    <col min="16" max="16" width="8.25390625" style="0" customWidth="1"/>
    <col min="17" max="17" width="7.25390625" style="0" customWidth="1"/>
    <col min="18" max="21" width="7.125" style="0" customWidth="1"/>
  </cols>
  <sheetData>
    <row r="1" spans="1:21" ht="28.5">
      <c r="A1" s="460"/>
      <c r="B1" s="1"/>
      <c r="C1" s="831" t="s">
        <v>418</v>
      </c>
      <c r="D1" s="832"/>
      <c r="E1" s="9"/>
      <c r="F1" s="462"/>
      <c r="G1" s="463"/>
      <c r="H1" s="9"/>
      <c r="I1" s="9"/>
      <c r="J1" s="9"/>
      <c r="K1" s="9"/>
      <c r="L1" s="9"/>
      <c r="M1" s="8"/>
      <c r="N1" s="462"/>
      <c r="O1" s="462"/>
      <c r="P1" s="9"/>
      <c r="Q1" s="462"/>
      <c r="R1" s="1"/>
      <c r="S1" s="9"/>
      <c r="T1" s="9"/>
      <c r="U1" s="1"/>
    </row>
    <row r="2" spans="1:21" ht="17.25" customHeight="1">
      <c r="A2" s="460"/>
      <c r="B2" s="1"/>
      <c r="C2" s="832"/>
      <c r="D2" s="832"/>
      <c r="E2" s="9"/>
      <c r="F2" s="462"/>
      <c r="G2" s="463"/>
      <c r="H2" s="9"/>
      <c r="I2" s="9"/>
      <c r="J2" s="9"/>
      <c r="K2" s="9"/>
      <c r="L2" s="9"/>
      <c r="M2" s="8"/>
      <c r="N2" s="462"/>
      <c r="O2" s="462"/>
      <c r="P2" s="9"/>
      <c r="Q2" s="462"/>
      <c r="R2" s="1"/>
      <c r="S2" s="9"/>
      <c r="T2" s="9"/>
      <c r="U2" s="1"/>
    </row>
    <row r="3" spans="1:21" ht="17.25" customHeight="1">
      <c r="A3" s="460"/>
      <c r="B3" s="1"/>
      <c r="C3" s="1" t="s">
        <v>278</v>
      </c>
      <c r="D3" s="1"/>
      <c r="E3" s="9"/>
      <c r="F3" s="462"/>
      <c r="G3" s="463"/>
      <c r="H3" s="9"/>
      <c r="I3" s="9"/>
      <c r="J3" s="9"/>
      <c r="K3" s="9"/>
      <c r="L3" s="9"/>
      <c r="M3" s="8"/>
      <c r="N3" s="462"/>
      <c r="O3" s="462"/>
      <c r="P3" s="9"/>
      <c r="Q3" s="462"/>
      <c r="R3" s="1"/>
      <c r="S3" s="9"/>
      <c r="T3" s="9"/>
      <c r="U3" s="1"/>
    </row>
    <row r="4" spans="1:21" ht="16.5" customHeight="1">
      <c r="A4" s="460"/>
      <c r="B4" s="1"/>
      <c r="C4" s="9"/>
      <c r="D4" s="9"/>
      <c r="E4" s="465"/>
      <c r="F4" s="466"/>
      <c r="G4" s="465"/>
      <c r="H4" s="465"/>
      <c r="I4" s="465"/>
      <c r="J4" s="465"/>
      <c r="K4" s="465"/>
      <c r="L4" s="465"/>
      <c r="M4" s="465"/>
      <c r="N4" s="466"/>
      <c r="O4" s="466"/>
      <c r="P4" s="465"/>
      <c r="Q4" s="466"/>
      <c r="R4" s="7"/>
      <c r="S4" s="1485">
        <f ca="1">NOW()</f>
        <v>41598.79573009259</v>
      </c>
      <c r="T4" s="1486"/>
      <c r="U4" s="1486"/>
    </row>
    <row r="5" spans="1:21" ht="16.5" customHeight="1">
      <c r="A5" s="468"/>
      <c r="B5" s="16"/>
      <c r="C5" s="1487" t="s">
        <v>231</v>
      </c>
      <c r="D5" s="1487" t="s">
        <v>516</v>
      </c>
      <c r="E5" s="833" t="s">
        <v>279</v>
      </c>
      <c r="F5" s="834"/>
      <c r="G5" s="835"/>
      <c r="H5" s="836" t="s">
        <v>280</v>
      </c>
      <c r="I5" s="837"/>
      <c r="J5" s="837"/>
      <c r="K5" s="837"/>
      <c r="L5" s="837"/>
      <c r="M5" s="833" t="s">
        <v>281</v>
      </c>
      <c r="N5" s="834"/>
      <c r="O5" s="834"/>
      <c r="P5" s="838"/>
      <c r="Q5" s="839" t="s">
        <v>234</v>
      </c>
      <c r="R5" s="833"/>
      <c r="S5" s="835"/>
      <c r="T5" s="835"/>
      <c r="U5" s="840"/>
    </row>
    <row r="6" spans="1:21" ht="16.5" customHeight="1">
      <c r="A6" s="480" t="s">
        <v>7</v>
      </c>
      <c r="B6" s="16"/>
      <c r="C6" s="1488"/>
      <c r="D6" s="1488"/>
      <c r="E6" s="1326" t="s">
        <v>235</v>
      </c>
      <c r="F6" s="1327" t="s">
        <v>282</v>
      </c>
      <c r="G6" s="1326" t="s">
        <v>11</v>
      </c>
      <c r="H6" s="1326" t="s">
        <v>235</v>
      </c>
      <c r="I6" s="1326" t="s">
        <v>236</v>
      </c>
      <c r="J6" s="1326" t="s">
        <v>384</v>
      </c>
      <c r="K6" s="1326" t="s">
        <v>385</v>
      </c>
      <c r="L6" s="489" t="s">
        <v>11</v>
      </c>
      <c r="M6" s="1326" t="s">
        <v>235</v>
      </c>
      <c r="N6" s="1327" t="s">
        <v>236</v>
      </c>
      <c r="O6" s="1327" t="s">
        <v>206</v>
      </c>
      <c r="P6" s="1326" t="s">
        <v>203</v>
      </c>
      <c r="Q6" s="1327" t="s">
        <v>239</v>
      </c>
      <c r="R6" s="1326" t="s">
        <v>283</v>
      </c>
      <c r="S6" s="1326" t="s">
        <v>284</v>
      </c>
      <c r="T6" s="1326" t="s">
        <v>285</v>
      </c>
      <c r="U6" s="484" t="s">
        <v>16</v>
      </c>
    </row>
    <row r="7" spans="1:21" ht="19.5" customHeight="1">
      <c r="A7" s="499"/>
      <c r="B7" s="15"/>
      <c r="C7" s="1454" t="s">
        <v>502</v>
      </c>
      <c r="D7" s="1455" t="s">
        <v>286</v>
      </c>
      <c r="E7" s="878"/>
      <c r="F7" s="42">
        <v>0.5</v>
      </c>
      <c r="G7" s="1456"/>
      <c r="H7" s="100"/>
      <c r="I7" s="42"/>
      <c r="J7" s="1457">
        <v>0</v>
      </c>
      <c r="K7" s="1457"/>
      <c r="L7" s="1309"/>
      <c r="M7" s="100"/>
      <c r="N7" s="39">
        <v>0</v>
      </c>
      <c r="O7" s="717">
        <v>0.6</v>
      </c>
      <c r="P7" s="717">
        <v>0.6</v>
      </c>
      <c r="Q7" s="1458">
        <v>41578</v>
      </c>
      <c r="R7" s="497">
        <v>41589</v>
      </c>
      <c r="S7" s="497"/>
      <c r="T7" s="635"/>
      <c r="U7" s="882"/>
    </row>
    <row r="8" spans="1:21" ht="19.5" customHeight="1" thickBot="1">
      <c r="A8" s="499"/>
      <c r="B8" s="15"/>
      <c r="C8" s="1252" t="s">
        <v>403</v>
      </c>
      <c r="D8" s="1361" t="s">
        <v>555</v>
      </c>
      <c r="E8" s="841"/>
      <c r="F8" s="842"/>
      <c r="G8" s="843"/>
      <c r="H8" s="204"/>
      <c r="I8" s="842"/>
      <c r="J8" s="1127">
        <v>0</v>
      </c>
      <c r="K8" s="1127"/>
      <c r="L8" s="844"/>
      <c r="M8" s="204"/>
      <c r="N8" s="202">
        <v>0</v>
      </c>
      <c r="O8" s="1133">
        <v>0</v>
      </c>
      <c r="P8" s="1133">
        <v>0</v>
      </c>
      <c r="Q8" s="845"/>
      <c r="R8" s="527"/>
      <c r="S8" s="527"/>
      <c r="T8" s="619"/>
      <c r="U8" s="846"/>
    </row>
    <row r="9" spans="1:21" ht="19.5" customHeight="1" thickTop="1">
      <c r="A9" s="499"/>
      <c r="B9" s="15"/>
      <c r="C9" s="1330" t="s">
        <v>287</v>
      </c>
      <c r="D9" s="1377" t="s">
        <v>288</v>
      </c>
      <c r="E9" s="851"/>
      <c r="F9" s="852"/>
      <c r="G9" s="853"/>
      <c r="H9" s="70"/>
      <c r="I9" s="852"/>
      <c r="J9" s="852"/>
      <c r="K9" s="852"/>
      <c r="L9" s="854"/>
      <c r="M9" s="70"/>
      <c r="N9" s="68">
        <v>0</v>
      </c>
      <c r="O9" s="68">
        <v>0</v>
      </c>
      <c r="P9" s="68">
        <v>0</v>
      </c>
      <c r="Q9" s="855"/>
      <c r="R9" s="548"/>
      <c r="S9" s="548"/>
      <c r="T9" s="856"/>
      <c r="U9" s="857"/>
    </row>
    <row r="10" spans="1:21" ht="18" customHeight="1">
      <c r="A10" s="499"/>
      <c r="B10" s="15"/>
      <c r="C10" s="1208" t="s">
        <v>289</v>
      </c>
      <c r="D10" s="1376" t="s">
        <v>556</v>
      </c>
      <c r="E10" s="859"/>
      <c r="F10" s="860">
        <v>1.9</v>
      </c>
      <c r="G10" s="861"/>
      <c r="H10" s="53"/>
      <c r="I10" s="860">
        <v>0</v>
      </c>
      <c r="J10" s="860">
        <v>0</v>
      </c>
      <c r="K10" s="860">
        <v>0</v>
      </c>
      <c r="L10" s="636" t="s">
        <v>712</v>
      </c>
      <c r="M10" s="53"/>
      <c r="N10" s="51">
        <v>0</v>
      </c>
      <c r="O10" s="51">
        <v>0</v>
      </c>
      <c r="P10" s="51">
        <v>0</v>
      </c>
      <c r="Q10" s="862">
        <v>41558</v>
      </c>
      <c r="R10" s="515">
        <v>41583</v>
      </c>
      <c r="S10" s="515">
        <v>41583</v>
      </c>
      <c r="T10" s="620"/>
      <c r="U10" s="863">
        <v>1</v>
      </c>
    </row>
    <row r="11" spans="1:21" ht="19.5" customHeight="1">
      <c r="A11" s="499" t="str">
        <f>IF(I11="","",(IF(N11=I11,"0",IF(I11&gt;N11,"+","-"))))</f>
        <v>0</v>
      </c>
      <c r="B11" s="15"/>
      <c r="C11" s="1208" t="s">
        <v>290</v>
      </c>
      <c r="D11" s="1376" t="s">
        <v>527</v>
      </c>
      <c r="E11" s="859"/>
      <c r="F11" s="860">
        <v>1</v>
      </c>
      <c r="G11" s="861"/>
      <c r="H11" s="859"/>
      <c r="I11" s="860">
        <v>0</v>
      </c>
      <c r="J11" s="860">
        <v>0</v>
      </c>
      <c r="K11" s="860">
        <v>0</v>
      </c>
      <c r="L11" s="916" t="s">
        <v>731</v>
      </c>
      <c r="M11" s="53"/>
      <c r="N11" s="51">
        <v>0</v>
      </c>
      <c r="O11" s="51">
        <v>0</v>
      </c>
      <c r="P11" s="51">
        <v>0</v>
      </c>
      <c r="Q11" s="864">
        <v>41573</v>
      </c>
      <c r="R11" s="586">
        <v>41583</v>
      </c>
      <c r="S11" s="515">
        <v>41583</v>
      </c>
      <c r="T11" s="620"/>
      <c r="U11" s="863">
        <v>1</v>
      </c>
    </row>
    <row r="12" spans="1:21" ht="19.5" customHeight="1">
      <c r="A12" s="499"/>
      <c r="B12" s="15"/>
      <c r="C12" s="1208" t="s">
        <v>24</v>
      </c>
      <c r="D12" s="932" t="s">
        <v>245</v>
      </c>
      <c r="E12" s="865"/>
      <c r="F12" s="866"/>
      <c r="G12" s="867"/>
      <c r="H12" s="118"/>
      <c r="I12" s="866"/>
      <c r="J12" s="866"/>
      <c r="K12" s="866"/>
      <c r="L12" s="737"/>
      <c r="M12" s="118"/>
      <c r="N12" s="116">
        <v>0.2</v>
      </c>
      <c r="O12" s="116"/>
      <c r="P12" s="116"/>
      <c r="Q12" s="868"/>
      <c r="R12" s="596"/>
      <c r="S12" s="496"/>
      <c r="T12" s="869"/>
      <c r="U12" s="870"/>
    </row>
    <row r="13" spans="1:21" ht="19.5" customHeight="1">
      <c r="A13" s="499"/>
      <c r="B13" s="15"/>
      <c r="C13" s="1208" t="s">
        <v>292</v>
      </c>
      <c r="D13" s="932" t="s">
        <v>256</v>
      </c>
      <c r="E13" s="865"/>
      <c r="F13" s="866">
        <v>2</v>
      </c>
      <c r="G13" s="867" t="s">
        <v>609</v>
      </c>
      <c r="H13" s="118"/>
      <c r="I13" s="866">
        <v>0</v>
      </c>
      <c r="J13" s="866">
        <v>0</v>
      </c>
      <c r="K13" s="866">
        <v>0</v>
      </c>
      <c r="L13" s="871"/>
      <c r="M13" s="118"/>
      <c r="N13" s="116">
        <v>0</v>
      </c>
      <c r="O13" s="116">
        <v>0</v>
      </c>
      <c r="P13" s="116">
        <v>0</v>
      </c>
      <c r="Q13" s="868">
        <v>41577</v>
      </c>
      <c r="R13" s="596">
        <v>41582</v>
      </c>
      <c r="S13" s="496">
        <v>41589</v>
      </c>
      <c r="T13" s="869"/>
      <c r="U13" s="870">
        <v>1</v>
      </c>
    </row>
    <row r="14" spans="1:21" ht="19.5" customHeight="1">
      <c r="A14" s="499"/>
      <c r="B14" s="15"/>
      <c r="C14" s="1329"/>
      <c r="D14" s="932" t="s">
        <v>759</v>
      </c>
      <c r="E14" s="865"/>
      <c r="F14" s="866">
        <v>2</v>
      </c>
      <c r="G14" s="867" t="s">
        <v>609</v>
      </c>
      <c r="H14" s="118">
        <v>20000</v>
      </c>
      <c r="I14" s="866"/>
      <c r="J14" s="866">
        <v>0</v>
      </c>
      <c r="K14" s="866"/>
      <c r="L14" s="1465" t="s">
        <v>760</v>
      </c>
      <c r="M14" s="118"/>
      <c r="N14" s="116">
        <v>0</v>
      </c>
      <c r="O14" s="116">
        <v>0</v>
      </c>
      <c r="P14" s="116">
        <v>0</v>
      </c>
      <c r="Q14" s="868">
        <v>41577</v>
      </c>
      <c r="R14" s="596">
        <v>41582</v>
      </c>
      <c r="S14" s="496">
        <v>41589</v>
      </c>
      <c r="T14" s="869"/>
      <c r="U14" s="870">
        <v>1</v>
      </c>
    </row>
    <row r="15" spans="1:21" ht="19.5" customHeight="1">
      <c r="A15" s="499"/>
      <c r="B15" s="15"/>
      <c r="C15" s="1336" t="s">
        <v>293</v>
      </c>
      <c r="D15" s="1366" t="s">
        <v>291</v>
      </c>
      <c r="E15" s="872"/>
      <c r="F15" s="811">
        <v>1</v>
      </c>
      <c r="G15" s="936"/>
      <c r="H15" s="95"/>
      <c r="I15" s="811"/>
      <c r="J15" s="811"/>
      <c r="K15" s="811"/>
      <c r="L15" s="873"/>
      <c r="M15" s="95"/>
      <c r="N15" s="93">
        <v>0</v>
      </c>
      <c r="O15" s="93">
        <v>0</v>
      </c>
      <c r="P15" s="93">
        <v>0</v>
      </c>
      <c r="Q15" s="874">
        <v>41583</v>
      </c>
      <c r="R15" s="875">
        <v>41599</v>
      </c>
      <c r="S15" s="625"/>
      <c r="T15" s="876"/>
      <c r="U15" s="877"/>
    </row>
    <row r="16" spans="1:21" ht="19.5" customHeight="1">
      <c r="A16" s="499"/>
      <c r="B16" s="15"/>
      <c r="C16" s="1380" t="s">
        <v>294</v>
      </c>
      <c r="D16" s="1381" t="s">
        <v>254</v>
      </c>
      <c r="E16" s="878"/>
      <c r="F16" s="42"/>
      <c r="G16" s="1309"/>
      <c r="H16" s="100"/>
      <c r="I16" s="42"/>
      <c r="J16" s="42"/>
      <c r="K16" s="42"/>
      <c r="L16" s="879"/>
      <c r="M16" s="100"/>
      <c r="N16" s="39"/>
      <c r="O16" s="39">
        <v>1.1</v>
      </c>
      <c r="P16" s="39"/>
      <c r="Q16" s="880"/>
      <c r="R16" s="881"/>
      <c r="S16" s="497"/>
      <c r="T16" s="635"/>
      <c r="U16" s="882"/>
    </row>
    <row r="17" spans="1:21" ht="19.5" customHeight="1">
      <c r="A17" s="499"/>
      <c r="B17" s="15"/>
      <c r="C17" s="1208" t="s">
        <v>593</v>
      </c>
      <c r="D17" s="932" t="s">
        <v>523</v>
      </c>
      <c r="E17" s="865"/>
      <c r="F17" s="866"/>
      <c r="G17" s="867"/>
      <c r="H17" s="118"/>
      <c r="I17" s="866"/>
      <c r="J17" s="866">
        <v>0</v>
      </c>
      <c r="K17" s="866"/>
      <c r="L17" s="871"/>
      <c r="M17" s="118"/>
      <c r="N17" s="116"/>
      <c r="O17" s="116"/>
      <c r="P17" s="116"/>
      <c r="Q17" s="893"/>
      <c r="R17" s="496"/>
      <c r="S17" s="496"/>
      <c r="T17" s="1367"/>
      <c r="U17" s="870"/>
    </row>
    <row r="18" spans="1:21" ht="19.5" customHeight="1">
      <c r="A18" s="499"/>
      <c r="B18" s="15"/>
      <c r="C18" s="1331"/>
      <c r="D18" s="1376" t="s">
        <v>557</v>
      </c>
      <c r="E18" s="859"/>
      <c r="F18" s="860"/>
      <c r="G18" s="861"/>
      <c r="H18" s="53"/>
      <c r="I18" s="860"/>
      <c r="J18" s="860">
        <v>0</v>
      </c>
      <c r="K18" s="860"/>
      <c r="L18" s="636"/>
      <c r="M18" s="53"/>
      <c r="N18" s="51"/>
      <c r="O18" s="51"/>
      <c r="P18" s="51"/>
      <c r="Q18" s="862"/>
      <c r="R18" s="515"/>
      <c r="S18" s="515"/>
      <c r="T18" s="950"/>
      <c r="U18" s="863"/>
    </row>
    <row r="19" spans="1:21" ht="19.5" customHeight="1" thickBot="1">
      <c r="A19" s="499"/>
      <c r="B19" s="15"/>
      <c r="C19" s="1334" t="s">
        <v>250</v>
      </c>
      <c r="D19" s="1382" t="s">
        <v>295</v>
      </c>
      <c r="E19" s="902"/>
      <c r="F19" s="903">
        <v>2.5</v>
      </c>
      <c r="G19" s="904"/>
      <c r="H19" s="905"/>
      <c r="I19" s="903">
        <v>0.43</v>
      </c>
      <c r="J19" s="903"/>
      <c r="K19" s="903"/>
      <c r="L19" s="906"/>
      <c r="M19" s="905"/>
      <c r="N19" s="1256"/>
      <c r="O19" s="1256">
        <v>0.3</v>
      </c>
      <c r="P19" s="1256"/>
      <c r="Q19" s="1368">
        <v>41583</v>
      </c>
      <c r="R19" s="910">
        <v>41591</v>
      </c>
      <c r="S19" s="910">
        <v>41591</v>
      </c>
      <c r="T19" s="1369"/>
      <c r="U19" s="912">
        <v>1</v>
      </c>
    </row>
    <row r="20" spans="1:21" ht="19.5" customHeight="1" thickTop="1">
      <c r="A20" s="499">
        <f aca="true" t="shared" si="0" ref="A20:A26">IF(I20="","",(IF(N20=I20,"0",IF(I20&gt;N20,"+","-"))))</f>
      </c>
      <c r="B20" s="15"/>
      <c r="C20" s="1208" t="s">
        <v>558</v>
      </c>
      <c r="D20" s="1376" t="s">
        <v>296</v>
      </c>
      <c r="E20" s="859"/>
      <c r="F20" s="860"/>
      <c r="G20" s="861"/>
      <c r="H20" s="53"/>
      <c r="I20" s="860"/>
      <c r="J20" s="1053"/>
      <c r="K20" s="1053"/>
      <c r="L20" s="861"/>
      <c r="M20" s="53"/>
      <c r="N20" s="51"/>
      <c r="O20" s="103"/>
      <c r="P20" s="103"/>
      <c r="Q20" s="862"/>
      <c r="R20" s="515"/>
      <c r="S20" s="515"/>
      <c r="T20" s="620"/>
      <c r="U20" s="863"/>
    </row>
    <row r="21" spans="1:21" ht="19.5" customHeight="1">
      <c r="A21" s="499">
        <f t="shared" si="0"/>
      </c>
      <c r="B21" s="15"/>
      <c r="C21" s="1329" t="s">
        <v>559</v>
      </c>
      <c r="D21" s="932" t="s">
        <v>527</v>
      </c>
      <c r="E21" s="865"/>
      <c r="F21" s="866"/>
      <c r="G21" s="867"/>
      <c r="H21" s="118"/>
      <c r="I21" s="866"/>
      <c r="J21" s="1128"/>
      <c r="K21" s="1128"/>
      <c r="L21" s="867"/>
      <c r="M21" s="118"/>
      <c r="N21" s="116"/>
      <c r="O21" s="740"/>
      <c r="P21" s="740"/>
      <c r="Q21" s="893"/>
      <c r="R21" s="496"/>
      <c r="S21" s="496"/>
      <c r="T21" s="869"/>
      <c r="U21" s="870"/>
    </row>
    <row r="22" spans="1:21" ht="19.5" customHeight="1">
      <c r="A22" s="499" t="str">
        <f t="shared" si="0"/>
        <v>0</v>
      </c>
      <c r="B22" s="15"/>
      <c r="C22" s="1208" t="s">
        <v>297</v>
      </c>
      <c r="D22" s="1376" t="s">
        <v>298</v>
      </c>
      <c r="E22" s="859"/>
      <c r="F22" s="860">
        <v>1.1</v>
      </c>
      <c r="G22" s="861" t="s">
        <v>609</v>
      </c>
      <c r="H22" s="53"/>
      <c r="I22" s="860">
        <v>0</v>
      </c>
      <c r="J22" s="1053">
        <v>0</v>
      </c>
      <c r="K22" s="1053">
        <v>0</v>
      </c>
      <c r="L22" s="861" t="s">
        <v>695</v>
      </c>
      <c r="M22" s="53"/>
      <c r="N22" s="51"/>
      <c r="O22" s="103"/>
      <c r="P22" s="103"/>
      <c r="Q22" s="862">
        <v>41554</v>
      </c>
      <c r="R22" s="515">
        <v>41563</v>
      </c>
      <c r="S22" s="515">
        <v>41563</v>
      </c>
      <c r="T22" s="620"/>
      <c r="U22" s="863">
        <v>1</v>
      </c>
    </row>
    <row r="23" spans="1:21" ht="19.5" customHeight="1">
      <c r="A23" s="499" t="str">
        <f t="shared" si="0"/>
        <v>0</v>
      </c>
      <c r="B23" s="15"/>
      <c r="C23" s="1329"/>
      <c r="D23" s="932" t="s">
        <v>299</v>
      </c>
      <c r="E23" s="865"/>
      <c r="F23" s="866">
        <v>1.1</v>
      </c>
      <c r="G23" s="867" t="s">
        <v>609</v>
      </c>
      <c r="H23" s="118"/>
      <c r="I23" s="866">
        <v>0</v>
      </c>
      <c r="J23" s="1128">
        <v>0</v>
      </c>
      <c r="K23" s="1128">
        <v>0</v>
      </c>
      <c r="L23" s="867" t="s">
        <v>695</v>
      </c>
      <c r="M23" s="118"/>
      <c r="N23" s="116"/>
      <c r="O23" s="740"/>
      <c r="P23" s="740"/>
      <c r="Q23" s="893">
        <v>41554</v>
      </c>
      <c r="R23" s="496">
        <v>41563</v>
      </c>
      <c r="S23" s="496">
        <v>41563</v>
      </c>
      <c r="T23" s="869"/>
      <c r="U23" s="870">
        <v>1</v>
      </c>
    </row>
    <row r="24" spans="1:21" ht="19.5" customHeight="1">
      <c r="A24" s="499">
        <f t="shared" si="0"/>
      </c>
      <c r="B24" s="15">
        <v>3</v>
      </c>
      <c r="C24" s="1328" t="s">
        <v>348</v>
      </c>
      <c r="D24" s="1362" t="s">
        <v>300</v>
      </c>
      <c r="E24" s="895"/>
      <c r="F24" s="896"/>
      <c r="G24" s="897"/>
      <c r="H24" s="191"/>
      <c r="I24" s="896"/>
      <c r="J24" s="896">
        <v>0</v>
      </c>
      <c r="K24" s="896"/>
      <c r="L24" s="898"/>
      <c r="M24" s="191"/>
      <c r="N24" s="1099">
        <v>0</v>
      </c>
      <c r="O24" s="1099">
        <v>0</v>
      </c>
      <c r="P24" s="1099">
        <v>0</v>
      </c>
      <c r="Q24" s="192"/>
      <c r="R24" s="899"/>
      <c r="S24" s="899"/>
      <c r="T24" s="900"/>
      <c r="U24" s="901"/>
    </row>
    <row r="25" spans="1:21" ht="19.5" customHeight="1">
      <c r="A25" s="499">
        <f t="shared" si="0"/>
      </c>
      <c r="B25" s="15">
        <v>3</v>
      </c>
      <c r="C25" s="1329"/>
      <c r="D25" s="1363" t="s">
        <v>301</v>
      </c>
      <c r="E25" s="859"/>
      <c r="F25" s="860"/>
      <c r="G25" s="861"/>
      <c r="H25" s="53"/>
      <c r="I25" s="860"/>
      <c r="J25" s="860">
        <v>0</v>
      </c>
      <c r="K25" s="860"/>
      <c r="L25" s="636"/>
      <c r="M25" s="53"/>
      <c r="N25" s="51">
        <v>0</v>
      </c>
      <c r="O25" s="51">
        <v>0</v>
      </c>
      <c r="P25" s="51">
        <v>0</v>
      </c>
      <c r="Q25" s="194"/>
      <c r="R25" s="515"/>
      <c r="S25" s="515"/>
      <c r="T25" s="620"/>
      <c r="U25" s="863"/>
    </row>
    <row r="26" spans="1:21" ht="19.5" customHeight="1" thickBot="1">
      <c r="A26" s="499">
        <f t="shared" si="0"/>
      </c>
      <c r="B26" s="15">
        <v>3</v>
      </c>
      <c r="C26" s="1334"/>
      <c r="D26" s="1364" t="s">
        <v>302</v>
      </c>
      <c r="E26" s="902"/>
      <c r="F26" s="903"/>
      <c r="G26" s="904"/>
      <c r="H26" s="905"/>
      <c r="I26" s="903"/>
      <c r="J26" s="903">
        <v>0</v>
      </c>
      <c r="K26" s="903"/>
      <c r="L26" s="906"/>
      <c r="M26" s="905"/>
      <c r="N26" s="1256">
        <v>0</v>
      </c>
      <c r="O26" s="1256">
        <v>0</v>
      </c>
      <c r="P26" s="1256">
        <v>0</v>
      </c>
      <c r="Q26" s="909"/>
      <c r="R26" s="910"/>
      <c r="S26" s="910"/>
      <c r="T26" s="911"/>
      <c r="U26" s="912"/>
    </row>
    <row r="27" spans="1:21" ht="19.5" customHeight="1" thickTop="1">
      <c r="A27" s="499">
        <f>IF(I27="","",(IF(N27=I27,"0",IF(I27&gt;N27,"+","-"))))</f>
      </c>
      <c r="B27" s="15"/>
      <c r="C27" s="1383" t="s">
        <v>560</v>
      </c>
      <c r="D27" s="1376" t="s">
        <v>562</v>
      </c>
      <c r="E27" s="859"/>
      <c r="F27" s="860"/>
      <c r="G27" s="861"/>
      <c r="H27" s="53"/>
      <c r="I27" s="860"/>
      <c r="J27" s="1053"/>
      <c r="K27" s="1389" t="s">
        <v>598</v>
      </c>
      <c r="L27" s="1390" t="s">
        <v>594</v>
      </c>
      <c r="M27" s="1391" t="s">
        <v>601</v>
      </c>
      <c r="N27" s="1392"/>
      <c r="O27" s="1393" t="s">
        <v>601</v>
      </c>
      <c r="P27" s="1393" t="s">
        <v>598</v>
      </c>
      <c r="Q27" s="862">
        <v>41321</v>
      </c>
      <c r="R27" s="515">
        <v>41335</v>
      </c>
      <c r="S27" s="515">
        <v>41359</v>
      </c>
      <c r="T27" s="620">
        <v>41391</v>
      </c>
      <c r="U27" s="863">
        <v>1</v>
      </c>
    </row>
    <row r="28" spans="1:21" ht="19.5" customHeight="1">
      <c r="A28" s="499" t="str">
        <f>IF(I28="","",(IF(N28=I28,"0",IF(I28&gt;N28,"+","-"))))</f>
        <v>-</v>
      </c>
      <c r="B28" s="15"/>
      <c r="C28" s="1384" t="s">
        <v>561</v>
      </c>
      <c r="D28" s="932" t="s">
        <v>255</v>
      </c>
      <c r="E28" s="865"/>
      <c r="F28" s="866">
        <v>1</v>
      </c>
      <c r="G28" s="867"/>
      <c r="H28" s="118"/>
      <c r="I28" s="866">
        <v>0.5</v>
      </c>
      <c r="J28" s="1128">
        <v>0.5</v>
      </c>
      <c r="K28" s="1128">
        <v>1</v>
      </c>
      <c r="L28" s="867" t="s">
        <v>692</v>
      </c>
      <c r="M28" s="118"/>
      <c r="N28" s="116">
        <v>0.7</v>
      </c>
      <c r="O28" s="740">
        <v>0.7</v>
      </c>
      <c r="P28" s="740">
        <f>N28+O28</f>
        <v>1.4</v>
      </c>
      <c r="Q28" s="893">
        <v>41552</v>
      </c>
      <c r="R28" s="496">
        <v>41566</v>
      </c>
      <c r="S28" s="496">
        <v>41566</v>
      </c>
      <c r="T28" s="869"/>
      <c r="U28" s="870">
        <v>1</v>
      </c>
    </row>
    <row r="29" spans="1:21" ht="18" customHeight="1">
      <c r="A29" s="499"/>
      <c r="B29" s="15"/>
      <c r="C29" s="1384"/>
      <c r="D29" s="1375" t="s">
        <v>563</v>
      </c>
      <c r="E29" s="859"/>
      <c r="F29" s="860"/>
      <c r="G29" s="84"/>
      <c r="H29" s="53"/>
      <c r="I29" s="860"/>
      <c r="J29" s="1053">
        <v>0</v>
      </c>
      <c r="K29" s="1053"/>
      <c r="L29" s="84"/>
      <c r="M29" s="53"/>
      <c r="N29" s="51">
        <v>0</v>
      </c>
      <c r="O29" s="103">
        <v>0</v>
      </c>
      <c r="P29" s="103">
        <v>0</v>
      </c>
      <c r="Q29" s="194"/>
      <c r="R29" s="515"/>
      <c r="S29" s="515"/>
      <c r="T29" s="950"/>
      <c r="U29" s="918"/>
    </row>
    <row r="30" spans="1:21" ht="18" customHeight="1">
      <c r="A30" s="499"/>
      <c r="B30" s="15"/>
      <c r="C30" s="1385"/>
      <c r="D30" s="1375" t="s">
        <v>564</v>
      </c>
      <c r="E30" s="859"/>
      <c r="F30" s="860"/>
      <c r="G30" s="84"/>
      <c r="H30" s="53"/>
      <c r="I30" s="860"/>
      <c r="J30" s="1053">
        <v>0</v>
      </c>
      <c r="K30" s="1053"/>
      <c r="L30" s="84"/>
      <c r="M30" s="53"/>
      <c r="N30" s="51">
        <v>0</v>
      </c>
      <c r="O30" s="103">
        <v>0</v>
      </c>
      <c r="P30" s="103">
        <v>0</v>
      </c>
      <c r="Q30" s="194"/>
      <c r="R30" s="515"/>
      <c r="S30" s="515"/>
      <c r="T30" s="950"/>
      <c r="U30" s="918"/>
    </row>
    <row r="31" spans="1:21" ht="36" customHeight="1">
      <c r="A31" s="499"/>
      <c r="B31" s="15"/>
      <c r="C31" s="1386" t="s">
        <v>565</v>
      </c>
      <c r="D31" s="1365" t="s">
        <v>562</v>
      </c>
      <c r="E31" s="859"/>
      <c r="F31" s="860"/>
      <c r="G31" s="84"/>
      <c r="H31" s="53"/>
      <c r="I31" s="860">
        <v>0.25</v>
      </c>
      <c r="J31" s="1053">
        <v>0.25</v>
      </c>
      <c r="K31" s="1053">
        <v>0.5</v>
      </c>
      <c r="L31" s="84" t="s">
        <v>490</v>
      </c>
      <c r="M31" s="53"/>
      <c r="N31" s="51">
        <v>0.7</v>
      </c>
      <c r="O31" s="103">
        <v>0.7</v>
      </c>
      <c r="P31" s="103">
        <v>1.4</v>
      </c>
      <c r="Q31" s="194"/>
      <c r="R31" s="515"/>
      <c r="S31" s="515"/>
      <c r="T31" s="950"/>
      <c r="U31" s="918"/>
    </row>
    <row r="32" spans="1:21" ht="18" customHeight="1">
      <c r="A32" s="499"/>
      <c r="B32" s="15"/>
      <c r="C32" s="1387" t="s">
        <v>560</v>
      </c>
      <c r="D32" s="1375" t="s">
        <v>562</v>
      </c>
      <c r="E32" s="859"/>
      <c r="F32" s="860"/>
      <c r="G32" s="84"/>
      <c r="H32" s="53"/>
      <c r="I32" s="923">
        <v>0.425</v>
      </c>
      <c r="J32" s="1388">
        <v>0.425</v>
      </c>
      <c r="K32" s="1053">
        <v>0.85</v>
      </c>
      <c r="L32" s="84" t="s">
        <v>490</v>
      </c>
      <c r="M32" s="53"/>
      <c r="N32" s="51">
        <v>0.71</v>
      </c>
      <c r="O32" s="103">
        <v>0.65</v>
      </c>
      <c r="P32" s="103">
        <v>1.36</v>
      </c>
      <c r="Q32" s="194"/>
      <c r="R32" s="515"/>
      <c r="S32" s="515"/>
      <c r="T32" s="950"/>
      <c r="U32" s="918"/>
    </row>
    <row r="33" spans="1:21" ht="18" customHeight="1">
      <c r="A33" s="499"/>
      <c r="B33" s="15"/>
      <c r="C33" s="1384" t="s">
        <v>566</v>
      </c>
      <c r="D33" s="1375" t="s">
        <v>567</v>
      </c>
      <c r="E33" s="859"/>
      <c r="F33" s="860"/>
      <c r="G33" s="84"/>
      <c r="H33" s="53"/>
      <c r="I33" s="923">
        <v>0.425</v>
      </c>
      <c r="J33" s="1388">
        <v>0.425</v>
      </c>
      <c r="K33" s="1053">
        <v>0.85</v>
      </c>
      <c r="L33" s="84" t="s">
        <v>490</v>
      </c>
      <c r="M33" s="53"/>
      <c r="N33" s="51">
        <v>0.71</v>
      </c>
      <c r="O33" s="103">
        <v>0.65</v>
      </c>
      <c r="P33" s="103">
        <v>1.36</v>
      </c>
      <c r="Q33" s="194"/>
      <c r="R33" s="515"/>
      <c r="S33" s="515"/>
      <c r="T33" s="950"/>
      <c r="U33" s="918"/>
    </row>
    <row r="34" spans="1:21" ht="18" customHeight="1">
      <c r="A34" s="499"/>
      <c r="B34" s="15"/>
      <c r="C34" s="1384"/>
      <c r="D34" s="1375" t="s">
        <v>564</v>
      </c>
      <c r="E34" s="859"/>
      <c r="F34" s="860"/>
      <c r="G34" s="84"/>
      <c r="H34" s="53"/>
      <c r="I34" s="860"/>
      <c r="J34" s="1053">
        <v>0</v>
      </c>
      <c r="K34" s="1053"/>
      <c r="L34" s="84"/>
      <c r="M34" s="53"/>
      <c r="N34" s="51">
        <v>0</v>
      </c>
      <c r="O34" s="103">
        <v>0</v>
      </c>
      <c r="P34" s="103">
        <v>0</v>
      </c>
      <c r="Q34" s="194"/>
      <c r="R34" s="515"/>
      <c r="S34" s="515"/>
      <c r="T34" s="950"/>
      <c r="U34" s="918"/>
    </row>
    <row r="35" spans="1:21" ht="18" customHeight="1">
      <c r="A35" s="499"/>
      <c r="B35" s="15"/>
      <c r="C35" s="1384"/>
      <c r="D35" s="1375" t="s">
        <v>568</v>
      </c>
      <c r="E35" s="859"/>
      <c r="F35" s="860"/>
      <c r="G35" s="84"/>
      <c r="H35" s="53"/>
      <c r="I35" s="860"/>
      <c r="J35" s="1053">
        <v>0</v>
      </c>
      <c r="K35" s="1053"/>
      <c r="L35" s="84"/>
      <c r="M35" s="53"/>
      <c r="N35" s="51">
        <v>0</v>
      </c>
      <c r="O35" s="103">
        <v>0</v>
      </c>
      <c r="P35" s="103">
        <v>0</v>
      </c>
      <c r="Q35" s="194"/>
      <c r="R35" s="515"/>
      <c r="S35" s="515"/>
      <c r="T35" s="950"/>
      <c r="U35" s="918"/>
    </row>
    <row r="36" spans="1:21" ht="18" customHeight="1">
      <c r="A36" s="499"/>
      <c r="B36" s="15"/>
      <c r="C36" s="1385"/>
      <c r="D36" s="1375" t="s">
        <v>569</v>
      </c>
      <c r="E36" s="859"/>
      <c r="F36" s="860"/>
      <c r="G36" s="84"/>
      <c r="H36" s="53"/>
      <c r="I36" s="860"/>
      <c r="J36" s="1053">
        <v>0</v>
      </c>
      <c r="K36" s="1053"/>
      <c r="L36" s="84"/>
      <c r="M36" s="53"/>
      <c r="N36" s="51">
        <v>0</v>
      </c>
      <c r="O36" s="103">
        <v>0</v>
      </c>
      <c r="P36" s="103">
        <v>0</v>
      </c>
      <c r="Q36" s="194"/>
      <c r="R36" s="515"/>
      <c r="S36" s="515"/>
      <c r="T36" s="950"/>
      <c r="U36" s="918"/>
    </row>
    <row r="37" spans="1:21" ht="20.25" customHeight="1">
      <c r="A37" s="499"/>
      <c r="B37" s="15"/>
      <c r="C37" s="1347" t="s">
        <v>59</v>
      </c>
      <c r="D37" s="1376" t="s">
        <v>245</v>
      </c>
      <c r="E37" s="859"/>
      <c r="F37" s="860">
        <v>1.8</v>
      </c>
      <c r="G37" s="861" t="s">
        <v>604</v>
      </c>
      <c r="H37" s="53"/>
      <c r="I37" s="860">
        <v>0</v>
      </c>
      <c r="J37" s="860">
        <v>0</v>
      </c>
      <c r="K37" s="860">
        <v>0</v>
      </c>
      <c r="L37" s="636" t="s">
        <v>695</v>
      </c>
      <c r="M37" s="53"/>
      <c r="N37" s="51">
        <v>0</v>
      </c>
      <c r="O37" s="51">
        <v>0</v>
      </c>
      <c r="P37" s="51">
        <v>0</v>
      </c>
      <c r="Q37" s="194">
        <v>41563</v>
      </c>
      <c r="R37" s="515">
        <v>41583</v>
      </c>
      <c r="S37" s="515">
        <v>41583</v>
      </c>
      <c r="T37" s="620"/>
      <c r="U37" s="918">
        <v>1</v>
      </c>
    </row>
    <row r="38" spans="1:21" ht="20.25" customHeight="1" thickBot="1">
      <c r="A38" s="499"/>
      <c r="B38" s="15"/>
      <c r="C38" s="1329" t="s">
        <v>570</v>
      </c>
      <c r="D38" s="931" t="s">
        <v>717</v>
      </c>
      <c r="E38" s="841"/>
      <c r="F38" s="842">
        <v>1</v>
      </c>
      <c r="G38" s="844"/>
      <c r="H38" s="204"/>
      <c r="I38" s="842">
        <v>0.34</v>
      </c>
      <c r="J38" s="842">
        <v>0.34</v>
      </c>
      <c r="K38" s="842">
        <v>0.68</v>
      </c>
      <c r="L38" s="947"/>
      <c r="M38" s="204"/>
      <c r="N38" s="202">
        <v>0.34</v>
      </c>
      <c r="O38" s="202">
        <v>0.34</v>
      </c>
      <c r="P38" s="202">
        <v>0.68</v>
      </c>
      <c r="Q38" s="205">
        <v>41549</v>
      </c>
      <c r="R38" s="527">
        <v>41583</v>
      </c>
      <c r="S38" s="527">
        <v>41583</v>
      </c>
      <c r="T38" s="619"/>
      <c r="U38" s="1348">
        <v>1</v>
      </c>
    </row>
    <row r="39" spans="1:21" ht="19.5" customHeight="1" thickTop="1">
      <c r="A39" s="499"/>
      <c r="B39" s="15"/>
      <c r="C39" s="1349" t="s">
        <v>393</v>
      </c>
      <c r="D39" s="1377" t="s">
        <v>527</v>
      </c>
      <c r="E39" s="851"/>
      <c r="F39" s="852"/>
      <c r="G39" s="853"/>
      <c r="H39" s="70"/>
      <c r="I39" s="852">
        <v>0</v>
      </c>
      <c r="J39" s="852">
        <v>0</v>
      </c>
      <c r="K39" s="852">
        <v>0</v>
      </c>
      <c r="L39" s="913" t="s">
        <v>712</v>
      </c>
      <c r="M39" s="70"/>
      <c r="N39" s="68">
        <v>0</v>
      </c>
      <c r="O39" s="68">
        <v>0</v>
      </c>
      <c r="P39" s="68">
        <v>0</v>
      </c>
      <c r="Q39" s="584">
        <v>41568</v>
      </c>
      <c r="R39" s="548">
        <v>41583</v>
      </c>
      <c r="S39" s="548">
        <v>41583</v>
      </c>
      <c r="T39" s="856"/>
      <c r="U39" s="914">
        <v>1</v>
      </c>
    </row>
    <row r="40" spans="1:21" ht="19.5" customHeight="1">
      <c r="A40" s="499">
        <f>IF(I40="","",(IF(N40=I40,"0",IF(I40&gt;N40,"+","-"))))</f>
      </c>
      <c r="B40" s="15"/>
      <c r="C40" s="1331" t="s">
        <v>572</v>
      </c>
      <c r="D40" s="926" t="s">
        <v>256</v>
      </c>
      <c r="E40" s="886"/>
      <c r="F40" s="887"/>
      <c r="G40" s="888"/>
      <c r="H40" s="79"/>
      <c r="I40" s="887"/>
      <c r="J40" s="887"/>
      <c r="K40" s="887"/>
      <c r="L40" s="1370" t="s">
        <v>740</v>
      </c>
      <c r="M40" s="79"/>
      <c r="N40" s="77" t="s">
        <v>595</v>
      </c>
      <c r="O40" s="77"/>
      <c r="P40" s="77"/>
      <c r="Q40" s="929" t="s">
        <v>734</v>
      </c>
      <c r="R40" s="525" t="s">
        <v>734</v>
      </c>
      <c r="S40" s="525">
        <v>41583</v>
      </c>
      <c r="T40" s="917"/>
      <c r="U40" s="976">
        <v>1</v>
      </c>
    </row>
    <row r="41" spans="1:21" ht="19.5" customHeight="1">
      <c r="A41" s="499">
        <f>IF(I41="","",(IF(N41=I41,"0",IF(I41&gt;N41,"+","-"))))</f>
      </c>
      <c r="B41" s="15"/>
      <c r="C41" s="1329" t="s">
        <v>771</v>
      </c>
      <c r="D41" s="926" t="s">
        <v>265</v>
      </c>
      <c r="E41" s="886"/>
      <c r="F41" s="887">
        <v>2.5</v>
      </c>
      <c r="G41" s="888"/>
      <c r="H41" s="79">
        <v>4000</v>
      </c>
      <c r="I41" s="887"/>
      <c r="J41" s="887" t="s">
        <v>596</v>
      </c>
      <c r="K41" s="887" t="s">
        <v>725</v>
      </c>
      <c r="L41" s="889"/>
      <c r="M41" s="79">
        <v>3000</v>
      </c>
      <c r="N41" s="77"/>
      <c r="O41" s="77" t="s">
        <v>596</v>
      </c>
      <c r="P41" s="77" t="s">
        <v>597</v>
      </c>
      <c r="Q41" s="929">
        <v>41568</v>
      </c>
      <c r="R41" s="525">
        <v>41583</v>
      </c>
      <c r="S41" s="525">
        <v>41583</v>
      </c>
      <c r="T41" s="917"/>
      <c r="U41" s="976">
        <v>1</v>
      </c>
    </row>
    <row r="42" spans="1:21" ht="19.5" customHeight="1">
      <c r="A42" s="499"/>
      <c r="B42" s="15"/>
      <c r="C42" s="1331"/>
      <c r="D42" s="1376" t="s">
        <v>256</v>
      </c>
      <c r="E42" s="859"/>
      <c r="F42" s="860">
        <v>2.5</v>
      </c>
      <c r="G42" s="861" t="s">
        <v>609</v>
      </c>
      <c r="H42" s="53">
        <v>3000</v>
      </c>
      <c r="I42" s="860"/>
      <c r="J42" s="860">
        <v>0</v>
      </c>
      <c r="K42" s="860" t="s">
        <v>723</v>
      </c>
      <c r="L42" s="916" t="s">
        <v>724</v>
      </c>
      <c r="M42" s="53">
        <v>2000</v>
      </c>
      <c r="N42" s="51" t="s">
        <v>726</v>
      </c>
      <c r="O42" s="51">
        <v>0</v>
      </c>
      <c r="P42" s="51">
        <v>0</v>
      </c>
      <c r="Q42" s="194">
        <v>41568</v>
      </c>
      <c r="R42" s="515">
        <v>41583</v>
      </c>
      <c r="S42" s="515">
        <v>41583</v>
      </c>
      <c r="T42" s="917"/>
      <c r="U42" s="918">
        <v>1</v>
      </c>
    </row>
    <row r="43" spans="1:21" ht="19.5" customHeight="1">
      <c r="A43" s="499"/>
      <c r="B43" s="15"/>
      <c r="C43" s="1208" t="s">
        <v>80</v>
      </c>
      <c r="D43" s="1376" t="s">
        <v>571</v>
      </c>
      <c r="E43" s="859"/>
      <c r="F43" s="860">
        <v>2.5</v>
      </c>
      <c r="G43" s="861"/>
      <c r="H43" s="53">
        <v>68890</v>
      </c>
      <c r="I43" s="860">
        <v>1</v>
      </c>
      <c r="J43" s="860">
        <v>1</v>
      </c>
      <c r="K43" s="860">
        <v>2</v>
      </c>
      <c r="L43" s="916" t="s">
        <v>697</v>
      </c>
      <c r="M43" s="53">
        <v>74490</v>
      </c>
      <c r="N43" s="51">
        <v>1</v>
      </c>
      <c r="O43" s="51">
        <v>1</v>
      </c>
      <c r="P43" s="51">
        <f>N43+O43</f>
        <v>2</v>
      </c>
      <c r="Q43" s="194">
        <v>41562</v>
      </c>
      <c r="R43" s="515">
        <v>41579</v>
      </c>
      <c r="S43" s="515">
        <v>41579</v>
      </c>
      <c r="T43" s="917"/>
      <c r="U43" s="918">
        <v>1</v>
      </c>
    </row>
    <row r="44" spans="1:21" ht="19.5" customHeight="1">
      <c r="A44" s="499"/>
      <c r="B44" s="15"/>
      <c r="C44" s="1331"/>
      <c r="D44" s="1376" t="s">
        <v>377</v>
      </c>
      <c r="E44" s="859"/>
      <c r="F44" s="860"/>
      <c r="G44" s="861" t="s">
        <v>609</v>
      </c>
      <c r="H44" s="53"/>
      <c r="I44" s="860" t="s">
        <v>595</v>
      </c>
      <c r="J44" s="860">
        <v>0</v>
      </c>
      <c r="K44" s="860"/>
      <c r="L44" s="916"/>
      <c r="M44" s="53"/>
      <c r="N44" s="51" t="s">
        <v>595</v>
      </c>
      <c r="O44" s="51"/>
      <c r="P44" s="51"/>
      <c r="Q44" s="194">
        <v>41562</v>
      </c>
      <c r="R44" s="515">
        <v>41579</v>
      </c>
      <c r="S44" s="515">
        <v>41579</v>
      </c>
      <c r="T44" s="917"/>
      <c r="U44" s="918">
        <v>1</v>
      </c>
    </row>
    <row r="45" spans="1:21" ht="19.5" customHeight="1">
      <c r="A45" s="499" t="str">
        <f>IF(I45="","",(IF(N45=I45,"0",IF(I45&gt;N45,"+","-"))))</f>
        <v>+</v>
      </c>
      <c r="B45" s="15"/>
      <c r="C45" s="1208" t="s">
        <v>266</v>
      </c>
      <c r="D45" s="1376" t="s">
        <v>573</v>
      </c>
      <c r="E45" s="859"/>
      <c r="F45" s="860">
        <v>2.5</v>
      </c>
      <c r="G45" s="861"/>
      <c r="H45" s="53">
        <v>139945</v>
      </c>
      <c r="I45" s="860">
        <v>1</v>
      </c>
      <c r="J45" s="860">
        <v>1</v>
      </c>
      <c r="K45" s="860">
        <v>2</v>
      </c>
      <c r="L45" s="636"/>
      <c r="M45" s="53"/>
      <c r="N45" s="51"/>
      <c r="O45" s="51"/>
      <c r="P45" s="51"/>
      <c r="Q45" s="194">
        <v>41563</v>
      </c>
      <c r="R45" s="515">
        <v>41579</v>
      </c>
      <c r="S45" s="515">
        <v>41579</v>
      </c>
      <c r="T45" s="620"/>
      <c r="U45" s="918">
        <v>1</v>
      </c>
    </row>
    <row r="46" spans="1:21" ht="19.5" customHeight="1">
      <c r="A46" s="499" t="str">
        <f aca="true" t="shared" si="1" ref="A46:A51">IF(I46="","",(IF(N46=I46,"0",IF(I46&gt;N46,"+","-"))))</f>
        <v>0</v>
      </c>
      <c r="B46" s="15"/>
      <c r="C46" s="1329"/>
      <c r="D46" s="1376" t="s">
        <v>523</v>
      </c>
      <c r="E46" s="859"/>
      <c r="F46" s="860"/>
      <c r="G46" s="861" t="s">
        <v>609</v>
      </c>
      <c r="H46" s="53"/>
      <c r="I46" s="860">
        <v>0</v>
      </c>
      <c r="J46" s="860">
        <v>0</v>
      </c>
      <c r="K46" s="860">
        <v>0</v>
      </c>
      <c r="L46" s="636" t="s">
        <v>695</v>
      </c>
      <c r="M46" s="53"/>
      <c r="N46" s="51">
        <v>0</v>
      </c>
      <c r="O46" s="51">
        <v>0</v>
      </c>
      <c r="P46" s="51">
        <v>0</v>
      </c>
      <c r="Q46" s="194">
        <v>41563</v>
      </c>
      <c r="R46" s="515">
        <v>41579</v>
      </c>
      <c r="S46" s="515">
        <v>41579</v>
      </c>
      <c r="T46" s="620"/>
      <c r="U46" s="918">
        <v>1</v>
      </c>
    </row>
    <row r="47" spans="1:21" ht="19.5" customHeight="1">
      <c r="A47" s="499" t="str">
        <f t="shared" si="1"/>
        <v>0</v>
      </c>
      <c r="B47" s="15"/>
      <c r="C47" s="1331"/>
      <c r="D47" s="1376" t="s">
        <v>574</v>
      </c>
      <c r="E47" s="859"/>
      <c r="F47" s="860"/>
      <c r="G47" s="861" t="s">
        <v>609</v>
      </c>
      <c r="H47" s="53"/>
      <c r="I47" s="860">
        <v>0</v>
      </c>
      <c r="J47" s="860">
        <v>0</v>
      </c>
      <c r="K47" s="860">
        <v>0</v>
      </c>
      <c r="L47" s="636" t="s">
        <v>695</v>
      </c>
      <c r="M47" s="53"/>
      <c r="N47" s="51">
        <v>0</v>
      </c>
      <c r="O47" s="51">
        <v>0</v>
      </c>
      <c r="P47" s="51">
        <v>0</v>
      </c>
      <c r="Q47" s="194">
        <v>41563</v>
      </c>
      <c r="R47" s="515">
        <v>41579</v>
      </c>
      <c r="S47" s="515">
        <v>41579</v>
      </c>
      <c r="T47" s="620"/>
      <c r="U47" s="918">
        <v>1</v>
      </c>
    </row>
    <row r="48" spans="1:21" ht="19.5" customHeight="1">
      <c r="A48" s="499" t="str">
        <f t="shared" si="1"/>
        <v>0</v>
      </c>
      <c r="B48" s="15"/>
      <c r="C48" s="1208" t="s">
        <v>575</v>
      </c>
      <c r="D48" s="1376" t="s">
        <v>527</v>
      </c>
      <c r="E48" s="859"/>
      <c r="F48" s="860">
        <v>2</v>
      </c>
      <c r="G48" s="861"/>
      <c r="H48" s="53"/>
      <c r="I48" s="860">
        <v>0</v>
      </c>
      <c r="J48" s="860"/>
      <c r="K48" s="860"/>
      <c r="L48" s="636"/>
      <c r="M48" s="53"/>
      <c r="N48" s="51"/>
      <c r="O48" s="51"/>
      <c r="P48" s="51"/>
      <c r="Q48" s="194">
        <v>41572</v>
      </c>
      <c r="R48" s="515">
        <v>41583</v>
      </c>
      <c r="S48" s="515">
        <v>41583</v>
      </c>
      <c r="T48" s="620"/>
      <c r="U48" s="918">
        <v>1</v>
      </c>
    </row>
    <row r="49" spans="1:21" ht="19.5" customHeight="1">
      <c r="A49" s="499" t="str">
        <f t="shared" si="1"/>
        <v>0</v>
      </c>
      <c r="B49" s="15"/>
      <c r="C49" s="1331"/>
      <c r="D49" s="1376" t="s">
        <v>245</v>
      </c>
      <c r="E49" s="859"/>
      <c r="F49" s="860">
        <v>2</v>
      </c>
      <c r="G49" s="861"/>
      <c r="H49" s="53"/>
      <c r="I49" s="860">
        <v>0</v>
      </c>
      <c r="J49" s="860"/>
      <c r="K49" s="860"/>
      <c r="L49" s="636"/>
      <c r="M49" s="53"/>
      <c r="N49" s="51"/>
      <c r="O49" s="51"/>
      <c r="P49" s="51"/>
      <c r="Q49" s="194">
        <v>41572</v>
      </c>
      <c r="R49" s="515">
        <v>41583</v>
      </c>
      <c r="S49" s="515">
        <v>41583</v>
      </c>
      <c r="T49" s="620"/>
      <c r="U49" s="918">
        <v>1</v>
      </c>
    </row>
    <row r="50" spans="1:21" ht="19.5" customHeight="1">
      <c r="A50" s="499" t="str">
        <f t="shared" si="1"/>
        <v>0</v>
      </c>
      <c r="B50" s="15"/>
      <c r="C50" s="1208" t="s">
        <v>576</v>
      </c>
      <c r="D50" s="1376" t="s">
        <v>527</v>
      </c>
      <c r="E50" s="859"/>
      <c r="F50" s="860"/>
      <c r="G50" s="861" t="s">
        <v>609</v>
      </c>
      <c r="H50" s="53"/>
      <c r="I50" s="860">
        <v>0</v>
      </c>
      <c r="J50" s="860">
        <v>0</v>
      </c>
      <c r="K50" s="860">
        <v>0</v>
      </c>
      <c r="L50" s="636" t="s">
        <v>695</v>
      </c>
      <c r="M50" s="53"/>
      <c r="N50" s="51">
        <v>0</v>
      </c>
      <c r="O50" s="51">
        <v>0</v>
      </c>
      <c r="P50" s="51">
        <v>0</v>
      </c>
      <c r="Q50" s="194" t="s">
        <v>699</v>
      </c>
      <c r="R50" s="515" t="s">
        <v>699</v>
      </c>
      <c r="S50" s="515">
        <v>41583</v>
      </c>
      <c r="T50" s="620"/>
      <c r="U50" s="918">
        <v>1</v>
      </c>
    </row>
    <row r="51" spans="1:21" ht="19.5" customHeight="1">
      <c r="A51" s="499">
        <f t="shared" si="1"/>
      </c>
      <c r="B51" s="15"/>
      <c r="C51" s="1331"/>
      <c r="D51" s="1376" t="s">
        <v>245</v>
      </c>
      <c r="E51" s="859"/>
      <c r="F51" s="860"/>
      <c r="G51" s="861"/>
      <c r="H51" s="53"/>
      <c r="I51" s="860"/>
      <c r="J51" s="860">
        <v>0</v>
      </c>
      <c r="K51" s="860"/>
      <c r="L51" s="636"/>
      <c r="M51" s="53"/>
      <c r="N51" s="51">
        <v>0</v>
      </c>
      <c r="O51" s="51">
        <v>0</v>
      </c>
      <c r="P51" s="51">
        <v>0</v>
      </c>
      <c r="Q51" s="194"/>
      <c r="R51" s="515"/>
      <c r="S51" s="515"/>
      <c r="T51" s="620"/>
      <c r="U51" s="918"/>
    </row>
    <row r="52" spans="1:21" ht="19.5" customHeight="1">
      <c r="A52" s="499"/>
      <c r="B52" s="15"/>
      <c r="C52" s="1208" t="s">
        <v>86</v>
      </c>
      <c r="D52" s="932" t="s">
        <v>303</v>
      </c>
      <c r="E52" s="865"/>
      <c r="F52" s="866">
        <v>1</v>
      </c>
      <c r="G52" s="867"/>
      <c r="H52" s="118">
        <v>33638</v>
      </c>
      <c r="I52" s="866">
        <v>0.3</v>
      </c>
      <c r="J52" s="866">
        <v>0.3</v>
      </c>
      <c r="K52" s="866">
        <v>0.6</v>
      </c>
      <c r="L52" s="871"/>
      <c r="M52" s="118"/>
      <c r="N52" s="116">
        <v>0.25</v>
      </c>
      <c r="O52" s="116">
        <v>0.25</v>
      </c>
      <c r="P52" s="116">
        <v>0.5</v>
      </c>
      <c r="Q52" s="919">
        <v>41572</v>
      </c>
      <c r="R52" s="920">
        <v>41583</v>
      </c>
      <c r="S52" s="515">
        <v>41583</v>
      </c>
      <c r="T52" s="620"/>
      <c r="U52" s="921">
        <v>1</v>
      </c>
    </row>
    <row r="53" spans="1:21" ht="19.5" customHeight="1">
      <c r="A53" s="499"/>
      <c r="B53" s="15"/>
      <c r="C53" s="1329"/>
      <c r="D53" s="932" t="s">
        <v>254</v>
      </c>
      <c r="E53" s="865"/>
      <c r="F53" s="866">
        <v>1</v>
      </c>
      <c r="G53" s="867"/>
      <c r="H53" s="118">
        <v>40448</v>
      </c>
      <c r="I53" s="866">
        <v>0.5</v>
      </c>
      <c r="J53" s="866">
        <v>0.5</v>
      </c>
      <c r="K53" s="866">
        <v>1</v>
      </c>
      <c r="L53" s="871"/>
      <c r="M53" s="118">
        <v>40330</v>
      </c>
      <c r="N53" s="116">
        <v>0.5</v>
      </c>
      <c r="O53" s="116">
        <v>0.5</v>
      </c>
      <c r="P53" s="116">
        <v>1</v>
      </c>
      <c r="Q53" s="919">
        <v>41572</v>
      </c>
      <c r="R53" s="920">
        <v>41583</v>
      </c>
      <c r="S53" s="496">
        <v>41583</v>
      </c>
      <c r="T53" s="869"/>
      <c r="U53" s="921">
        <v>1</v>
      </c>
    </row>
    <row r="54" spans="1:21" ht="19.5" customHeight="1">
      <c r="A54" s="499"/>
      <c r="B54" s="15"/>
      <c r="C54" s="1329"/>
      <c r="D54" s="1376" t="s">
        <v>577</v>
      </c>
      <c r="E54" s="859"/>
      <c r="F54" s="860">
        <v>1</v>
      </c>
      <c r="G54" s="861"/>
      <c r="H54" s="53"/>
      <c r="I54" s="860">
        <v>0</v>
      </c>
      <c r="J54" s="860">
        <v>0</v>
      </c>
      <c r="K54" s="860">
        <v>0</v>
      </c>
      <c r="L54" s="636"/>
      <c r="M54" s="53"/>
      <c r="N54" s="51">
        <v>0</v>
      </c>
      <c r="O54" s="51">
        <v>0</v>
      </c>
      <c r="P54" s="51">
        <v>0</v>
      </c>
      <c r="Q54" s="919">
        <v>41572</v>
      </c>
      <c r="R54" s="920">
        <v>41583</v>
      </c>
      <c r="S54" s="515">
        <v>41583</v>
      </c>
      <c r="T54" s="620"/>
      <c r="U54" s="918">
        <v>1</v>
      </c>
    </row>
    <row r="55" spans="1:21" ht="19.5" customHeight="1">
      <c r="A55" s="499"/>
      <c r="B55" s="15"/>
      <c r="C55" s="1340"/>
      <c r="D55" s="931" t="s">
        <v>578</v>
      </c>
      <c r="E55" s="841"/>
      <c r="F55" s="842">
        <v>1</v>
      </c>
      <c r="G55" s="844"/>
      <c r="H55" s="204"/>
      <c r="I55" s="842">
        <v>0</v>
      </c>
      <c r="J55" s="842">
        <v>0</v>
      </c>
      <c r="K55" s="842">
        <v>0</v>
      </c>
      <c r="L55" s="947"/>
      <c r="M55" s="204"/>
      <c r="N55" s="202">
        <v>0</v>
      </c>
      <c r="O55" s="202">
        <v>0</v>
      </c>
      <c r="P55" s="202">
        <v>0</v>
      </c>
      <c r="Q55" s="919">
        <v>41572</v>
      </c>
      <c r="R55" s="920">
        <v>41583</v>
      </c>
      <c r="S55" s="527">
        <v>41583</v>
      </c>
      <c r="T55" s="619"/>
      <c r="U55" s="1348">
        <v>1</v>
      </c>
    </row>
    <row r="56" spans="1:21" ht="19.5" customHeight="1">
      <c r="A56" s="499"/>
      <c r="B56" s="15"/>
      <c r="C56" s="1380" t="s">
        <v>579</v>
      </c>
      <c r="D56" s="1381" t="s">
        <v>580</v>
      </c>
      <c r="E56" s="878"/>
      <c r="F56" s="42">
        <v>1.5</v>
      </c>
      <c r="G56" s="1309"/>
      <c r="H56" s="100"/>
      <c r="I56" s="42">
        <v>1.02</v>
      </c>
      <c r="J56" s="42">
        <v>1.03</v>
      </c>
      <c r="K56" s="42">
        <v>2.05</v>
      </c>
      <c r="L56" s="879"/>
      <c r="M56" s="100"/>
      <c r="N56" s="39">
        <v>1.02</v>
      </c>
      <c r="O56" s="39">
        <v>1</v>
      </c>
      <c r="P56" s="39">
        <v>2.02</v>
      </c>
      <c r="Q56" s="1425">
        <v>41563</v>
      </c>
      <c r="R56" s="1426">
        <v>41578</v>
      </c>
      <c r="S56" s="497">
        <v>41578</v>
      </c>
      <c r="T56" s="635"/>
      <c r="U56" s="1427">
        <v>1</v>
      </c>
    </row>
    <row r="57" spans="1:21" ht="19.5" customHeight="1" thickBot="1">
      <c r="A57" s="499"/>
      <c r="B57" s="15"/>
      <c r="C57" s="1334" t="s">
        <v>719</v>
      </c>
      <c r="D57" s="1382" t="s">
        <v>720</v>
      </c>
      <c r="E57" s="902">
        <v>10000</v>
      </c>
      <c r="F57" s="903"/>
      <c r="G57" s="904" t="s">
        <v>416</v>
      </c>
      <c r="H57" s="905"/>
      <c r="I57" s="903">
        <v>0</v>
      </c>
      <c r="J57" s="903">
        <v>0</v>
      </c>
      <c r="K57" s="903">
        <v>0</v>
      </c>
      <c r="L57" s="906" t="s">
        <v>695</v>
      </c>
      <c r="M57" s="905"/>
      <c r="N57" s="1256"/>
      <c r="O57" s="1256"/>
      <c r="P57" s="1256"/>
      <c r="Q57" s="1422">
        <v>41572</v>
      </c>
      <c r="R57" s="1423">
        <v>41583</v>
      </c>
      <c r="S57" s="910">
        <v>41583</v>
      </c>
      <c r="T57" s="911"/>
      <c r="U57" s="1424">
        <v>1</v>
      </c>
    </row>
    <row r="58" spans="1:21" ht="19.5" customHeight="1" thickTop="1">
      <c r="A58" s="499">
        <f>IF(I58="","",(IF(N58=I58,"0",IF(I58&gt;N58,"+","-"))))</f>
      </c>
      <c r="B58" s="15">
        <v>1</v>
      </c>
      <c r="C58" s="1330" t="s">
        <v>581</v>
      </c>
      <c r="D58" s="1378" t="s">
        <v>527</v>
      </c>
      <c r="E58" s="1110"/>
      <c r="F58" s="1111"/>
      <c r="G58" s="1112" t="s">
        <v>612</v>
      </c>
      <c r="H58" s="1047"/>
      <c r="I58" s="1111"/>
      <c r="J58" s="1111">
        <v>0</v>
      </c>
      <c r="K58" s="1111"/>
      <c r="L58" s="1371"/>
      <c r="M58" s="1047"/>
      <c r="N58" s="1046"/>
      <c r="O58" s="1046"/>
      <c r="P58" s="1046"/>
      <c r="Q58" s="1372">
        <v>41555</v>
      </c>
      <c r="R58" s="1113">
        <v>41591</v>
      </c>
      <c r="S58" s="1113"/>
      <c r="T58" s="1114"/>
      <c r="U58" s="1115"/>
    </row>
    <row r="59" spans="1:21" ht="19.5" customHeight="1">
      <c r="A59" s="499">
        <f>IF(I59="","",(IF(N59=I59,"0",IF(I59&gt;N59,"+","-"))))</f>
      </c>
      <c r="B59" s="15">
        <v>1</v>
      </c>
      <c r="C59" s="1208" t="s">
        <v>582</v>
      </c>
      <c r="D59" s="1376" t="s">
        <v>584</v>
      </c>
      <c r="E59" s="859">
        <v>10000</v>
      </c>
      <c r="F59" s="860"/>
      <c r="G59" s="861"/>
      <c r="H59" s="53"/>
      <c r="I59" s="860"/>
      <c r="J59" s="860">
        <v>0</v>
      </c>
      <c r="K59" s="860"/>
      <c r="L59" s="924"/>
      <c r="M59" s="53"/>
      <c r="N59" s="51"/>
      <c r="O59" s="51"/>
      <c r="P59" s="51"/>
      <c r="Q59" s="862">
        <v>41559</v>
      </c>
      <c r="R59" s="515">
        <v>41584</v>
      </c>
      <c r="S59" s="515"/>
      <c r="T59" s="620"/>
      <c r="U59" s="918"/>
    </row>
    <row r="60" spans="1:21" ht="19.5" customHeight="1">
      <c r="A60" s="499">
        <f>IF(I60="","",(IF(N60=I60,"0",IF(I60&gt;N60,"+","-"))))</f>
      </c>
      <c r="B60" s="15">
        <v>1</v>
      </c>
      <c r="C60" s="1331"/>
      <c r="D60" s="1376" t="s">
        <v>585</v>
      </c>
      <c r="E60" s="859"/>
      <c r="F60" s="860"/>
      <c r="G60" s="861" t="s">
        <v>612</v>
      </c>
      <c r="H60" s="53"/>
      <c r="I60" s="860"/>
      <c r="J60" s="860">
        <v>0</v>
      </c>
      <c r="K60" s="860"/>
      <c r="L60" s="924"/>
      <c r="M60" s="53"/>
      <c r="N60" s="51"/>
      <c r="O60" s="51"/>
      <c r="P60" s="51"/>
      <c r="Q60" s="862"/>
      <c r="R60" s="515"/>
      <c r="S60" s="515"/>
      <c r="T60" s="620"/>
      <c r="U60" s="918"/>
    </row>
    <row r="61" spans="1:21" ht="19.5" customHeight="1">
      <c r="A61" s="499">
        <f aca="true" t="shared" si="2" ref="A61:A71">IF(I61="","",(IF(N61=I61,"0",IF(I61&gt;N61,"+","-"))))</f>
      </c>
      <c r="B61" s="15">
        <v>1</v>
      </c>
      <c r="C61" s="1208" t="s">
        <v>583</v>
      </c>
      <c r="D61" s="1376" t="s">
        <v>304</v>
      </c>
      <c r="E61" s="859"/>
      <c r="F61" s="923">
        <v>1.286</v>
      </c>
      <c r="G61" s="861"/>
      <c r="H61" s="53"/>
      <c r="I61" s="860"/>
      <c r="J61" s="923">
        <v>0.652</v>
      </c>
      <c r="K61" s="860"/>
      <c r="L61" s="924"/>
      <c r="M61" s="53"/>
      <c r="N61" s="132">
        <v>0.623</v>
      </c>
      <c r="O61" s="51">
        <v>0.68</v>
      </c>
      <c r="P61" s="51">
        <f>N61+O61</f>
        <v>1.303</v>
      </c>
      <c r="Q61" s="862">
        <v>41573</v>
      </c>
      <c r="R61" s="515">
        <v>41587</v>
      </c>
      <c r="S61" s="515"/>
      <c r="T61" s="620"/>
      <c r="U61" s="918"/>
    </row>
    <row r="62" spans="1:21" ht="19.5" customHeight="1">
      <c r="A62" s="499">
        <f t="shared" si="2"/>
      </c>
      <c r="B62" s="15"/>
      <c r="C62" s="1331"/>
      <c r="D62" s="1376" t="s">
        <v>305</v>
      </c>
      <c r="E62" s="859"/>
      <c r="F62" s="923">
        <v>1.085</v>
      </c>
      <c r="G62" s="861"/>
      <c r="H62" s="53"/>
      <c r="I62" s="923"/>
      <c r="J62" s="923">
        <v>0.603</v>
      </c>
      <c r="K62" s="923"/>
      <c r="L62" s="924"/>
      <c r="M62" s="53"/>
      <c r="N62" s="132">
        <v>0.576</v>
      </c>
      <c r="O62" s="132">
        <v>0.629</v>
      </c>
      <c r="P62" s="132">
        <f>N62+O62</f>
        <v>1.205</v>
      </c>
      <c r="Q62" s="862">
        <v>41573</v>
      </c>
      <c r="R62" s="515">
        <v>41587</v>
      </c>
      <c r="S62" s="515"/>
      <c r="T62" s="620"/>
      <c r="U62" s="918"/>
    </row>
    <row r="63" spans="1:21" ht="19.5" customHeight="1">
      <c r="A63" s="499"/>
      <c r="B63" s="15"/>
      <c r="C63" s="1347" t="s">
        <v>379</v>
      </c>
      <c r="D63" s="1376" t="s">
        <v>380</v>
      </c>
      <c r="E63" s="859"/>
      <c r="F63" s="860">
        <v>1.3</v>
      </c>
      <c r="G63" s="861" t="s">
        <v>609</v>
      </c>
      <c r="H63" s="53"/>
      <c r="I63" s="860">
        <v>0</v>
      </c>
      <c r="J63" s="860">
        <v>0</v>
      </c>
      <c r="K63" s="860">
        <v>0</v>
      </c>
      <c r="L63" s="924" t="s">
        <v>695</v>
      </c>
      <c r="M63" s="53"/>
      <c r="N63" s="51">
        <v>0</v>
      </c>
      <c r="O63" s="51">
        <v>0</v>
      </c>
      <c r="P63" s="51">
        <v>0</v>
      </c>
      <c r="Q63" s="862">
        <v>41565</v>
      </c>
      <c r="R63" s="515">
        <v>41586</v>
      </c>
      <c r="S63" s="515">
        <v>41586</v>
      </c>
      <c r="T63" s="620"/>
      <c r="U63" s="918">
        <v>1</v>
      </c>
    </row>
    <row r="64" spans="1:21" ht="19.5" customHeight="1">
      <c r="A64" s="499">
        <f>IF(I64="","",(IF(N64=I64,"0",IF(I64&gt;N64,"+","-"))))</f>
      </c>
      <c r="B64" s="15"/>
      <c r="C64" s="1208" t="s">
        <v>102</v>
      </c>
      <c r="D64" s="1376" t="s">
        <v>304</v>
      </c>
      <c r="E64" s="859"/>
      <c r="F64" s="860">
        <v>1</v>
      </c>
      <c r="G64" s="861"/>
      <c r="H64" s="53">
        <v>10000</v>
      </c>
      <c r="I64" s="860"/>
      <c r="J64" s="860" t="s">
        <v>500</v>
      </c>
      <c r="K64" s="860" t="s">
        <v>554</v>
      </c>
      <c r="L64" s="84" t="s">
        <v>595</v>
      </c>
      <c r="M64" s="53">
        <v>10000</v>
      </c>
      <c r="N64" s="51"/>
      <c r="O64" s="51" t="s">
        <v>500</v>
      </c>
      <c r="P64" s="51" t="s">
        <v>554</v>
      </c>
      <c r="Q64" s="862">
        <v>41556</v>
      </c>
      <c r="R64" s="515">
        <v>41590</v>
      </c>
      <c r="S64" s="515">
        <v>41590</v>
      </c>
      <c r="T64" s="961"/>
      <c r="U64" s="918">
        <v>1</v>
      </c>
    </row>
    <row r="65" spans="1:21" ht="19.5" customHeight="1">
      <c r="A65" s="499" t="str">
        <f t="shared" si="2"/>
        <v>0</v>
      </c>
      <c r="B65" s="15"/>
      <c r="C65" s="1331"/>
      <c r="D65" s="1376" t="s">
        <v>527</v>
      </c>
      <c r="E65" s="859"/>
      <c r="F65" s="860">
        <v>1</v>
      </c>
      <c r="G65" s="861"/>
      <c r="H65" s="53"/>
      <c r="I65" s="860">
        <v>0</v>
      </c>
      <c r="J65" s="860">
        <v>0</v>
      </c>
      <c r="K65" s="860">
        <v>0</v>
      </c>
      <c r="L65" s="84" t="s">
        <v>712</v>
      </c>
      <c r="M65" s="53">
        <v>10000</v>
      </c>
      <c r="N65" s="51"/>
      <c r="O65" s="51" t="s">
        <v>500</v>
      </c>
      <c r="P65" s="51" t="s">
        <v>554</v>
      </c>
      <c r="Q65" s="862">
        <v>41556</v>
      </c>
      <c r="R65" s="515">
        <v>41590</v>
      </c>
      <c r="S65" s="515">
        <v>41590</v>
      </c>
      <c r="T65" s="961"/>
      <c r="U65" s="918">
        <v>1</v>
      </c>
    </row>
    <row r="66" spans="1:21" ht="19.5" customHeight="1" thickBot="1">
      <c r="A66" s="499"/>
      <c r="B66" s="15"/>
      <c r="C66" s="1333" t="s">
        <v>387</v>
      </c>
      <c r="D66" s="1379" t="s">
        <v>377</v>
      </c>
      <c r="E66" s="847"/>
      <c r="F66" s="848"/>
      <c r="G66" s="883"/>
      <c r="H66" s="61">
        <v>5000</v>
      </c>
      <c r="I66" s="1373"/>
      <c r="J66" s="1373" t="s">
        <v>599</v>
      </c>
      <c r="K66" s="1373" t="s">
        <v>602</v>
      </c>
      <c r="L66" s="1374"/>
      <c r="M66" s="61">
        <v>5000</v>
      </c>
      <c r="N66" s="175"/>
      <c r="O66" s="175" t="s">
        <v>599</v>
      </c>
      <c r="P66" s="175" t="s">
        <v>602</v>
      </c>
      <c r="Q66" s="849">
        <v>41572</v>
      </c>
      <c r="R66" s="614">
        <v>41593</v>
      </c>
      <c r="S66" s="614" t="s">
        <v>770</v>
      </c>
      <c r="T66" s="850"/>
      <c r="U66" s="922">
        <v>1</v>
      </c>
    </row>
    <row r="67" spans="1:21" ht="19.5" customHeight="1" thickTop="1">
      <c r="A67" s="499"/>
      <c r="B67" s="15"/>
      <c r="C67" s="1331" t="s">
        <v>378</v>
      </c>
      <c r="D67" s="926" t="s">
        <v>586</v>
      </c>
      <c r="E67" s="886"/>
      <c r="F67" s="1130"/>
      <c r="G67" s="888" t="s">
        <v>611</v>
      </c>
      <c r="H67" s="79"/>
      <c r="I67" s="887"/>
      <c r="J67" s="842">
        <v>0</v>
      </c>
      <c r="K67" s="842"/>
      <c r="L67" s="947"/>
      <c r="M67" s="79">
        <v>8500</v>
      </c>
      <c r="N67" s="77"/>
      <c r="O67" s="202">
        <v>0</v>
      </c>
      <c r="P67" s="202" t="s">
        <v>603</v>
      </c>
      <c r="Q67" s="943">
        <v>41562</v>
      </c>
      <c r="R67" s="525">
        <v>41287</v>
      </c>
      <c r="S67" s="525"/>
      <c r="T67" s="1338"/>
      <c r="U67" s="976"/>
    </row>
    <row r="68" spans="1:21" ht="18" customHeight="1">
      <c r="A68" s="499">
        <f t="shared" si="2"/>
      </c>
      <c r="B68" s="15"/>
      <c r="C68" s="1329" t="s">
        <v>306</v>
      </c>
      <c r="D68" s="926" t="s">
        <v>587</v>
      </c>
      <c r="E68" s="79"/>
      <c r="F68" s="927">
        <v>2</v>
      </c>
      <c r="G68" s="928" t="s">
        <v>745</v>
      </c>
      <c r="H68" s="79"/>
      <c r="I68" s="860"/>
      <c r="J68" s="860" t="s">
        <v>600</v>
      </c>
      <c r="K68" s="860"/>
      <c r="L68" s="84"/>
      <c r="M68" s="79"/>
      <c r="N68" s="51">
        <v>0</v>
      </c>
      <c r="O68" s="51">
        <v>0</v>
      </c>
      <c r="P68" s="51">
        <v>0</v>
      </c>
      <c r="Q68" s="929">
        <v>41575</v>
      </c>
      <c r="R68" s="525" t="s">
        <v>734</v>
      </c>
      <c r="S68" s="525"/>
      <c r="T68" s="917"/>
      <c r="U68" s="930"/>
    </row>
    <row r="69" spans="1:21" ht="18" customHeight="1">
      <c r="A69" s="499">
        <f t="shared" si="2"/>
      </c>
      <c r="B69" s="15"/>
      <c r="C69" s="1329"/>
      <c r="D69" s="931" t="s">
        <v>307</v>
      </c>
      <c r="E69" s="395"/>
      <c r="F69" s="927">
        <v>2</v>
      </c>
      <c r="G69" s="1109" t="s">
        <v>745</v>
      </c>
      <c r="H69" s="79"/>
      <c r="I69" s="860"/>
      <c r="J69" s="860" t="s">
        <v>600</v>
      </c>
      <c r="K69" s="860"/>
      <c r="L69" s="84"/>
      <c r="M69" s="79"/>
      <c r="N69" s="51">
        <v>0</v>
      </c>
      <c r="O69" s="51">
        <v>0</v>
      </c>
      <c r="P69" s="51">
        <v>0</v>
      </c>
      <c r="Q69" s="929">
        <v>41575</v>
      </c>
      <c r="R69" s="525" t="s">
        <v>734</v>
      </c>
      <c r="S69" s="525"/>
      <c r="T69" s="917"/>
      <c r="U69" s="930"/>
    </row>
    <row r="70" spans="1:21" ht="18" customHeight="1">
      <c r="A70" s="499">
        <f>IF(I70="","",(IF(N70=I70,"0",IF(I70&gt;N70,"+","-"))))</f>
      </c>
      <c r="B70" s="15"/>
      <c r="C70" s="1347" t="s">
        <v>588</v>
      </c>
      <c r="D70" s="932" t="s">
        <v>589</v>
      </c>
      <c r="E70" s="1358"/>
      <c r="F70" s="1359"/>
      <c r="G70" s="1360"/>
      <c r="H70" s="53"/>
      <c r="I70" s="116"/>
      <c r="J70" s="1157"/>
      <c r="K70" s="1157"/>
      <c r="L70" s="1157"/>
      <c r="M70" s="53"/>
      <c r="N70" s="116"/>
      <c r="O70" s="1157"/>
      <c r="P70" s="1157"/>
      <c r="Q70" s="1148"/>
      <c r="R70" s="1149"/>
      <c r="S70" s="1149"/>
      <c r="T70" s="1150"/>
      <c r="U70" s="1151"/>
    </row>
    <row r="71" spans="1:21" ht="18" customHeight="1">
      <c r="A71" s="499">
        <f t="shared" si="2"/>
      </c>
      <c r="B71" s="15"/>
      <c r="C71" s="1347" t="s">
        <v>394</v>
      </c>
      <c r="D71" s="932" t="s">
        <v>395</v>
      </c>
      <c r="E71" s="1358"/>
      <c r="F71" s="1359"/>
      <c r="G71" s="1360"/>
      <c r="H71" s="53"/>
      <c r="I71" s="116"/>
      <c r="J71" s="1157"/>
      <c r="K71" s="1157"/>
      <c r="L71" s="1157"/>
      <c r="M71" s="53"/>
      <c r="N71" s="116">
        <v>0.78</v>
      </c>
      <c r="O71" s="1157">
        <v>0.66</v>
      </c>
      <c r="P71" s="1157">
        <v>1.44</v>
      </c>
      <c r="Q71" s="1148"/>
      <c r="R71" s="1149"/>
      <c r="S71" s="1149"/>
      <c r="T71" s="1150"/>
      <c r="U71" s="1151"/>
    </row>
    <row r="72" spans="1:21" ht="20.25" customHeight="1">
      <c r="A72" s="499"/>
      <c r="B72" s="15">
        <v>1</v>
      </c>
      <c r="C72" s="1208" t="s">
        <v>270</v>
      </c>
      <c r="D72" s="932" t="s">
        <v>271</v>
      </c>
      <c r="E72" s="118"/>
      <c r="F72" s="866">
        <v>1.5</v>
      </c>
      <c r="G72" s="867"/>
      <c r="H72" s="118"/>
      <c r="I72" s="116">
        <v>0.49</v>
      </c>
      <c r="J72" s="116">
        <v>0.49</v>
      </c>
      <c r="K72" s="116">
        <v>0.98</v>
      </c>
      <c r="L72" s="933"/>
      <c r="M72" s="118"/>
      <c r="N72" s="116">
        <v>0.4</v>
      </c>
      <c r="O72" s="116">
        <v>0.58</v>
      </c>
      <c r="P72" s="116">
        <v>0.98</v>
      </c>
      <c r="Q72" s="934" t="s">
        <v>734</v>
      </c>
      <c r="R72" s="496" t="s">
        <v>734</v>
      </c>
      <c r="S72" s="496">
        <v>41592</v>
      </c>
      <c r="T72" s="869"/>
      <c r="U72" s="870">
        <v>1</v>
      </c>
    </row>
    <row r="73" spans="1:21" ht="18" customHeight="1">
      <c r="A73" s="499"/>
      <c r="B73" s="15"/>
      <c r="C73" s="1208" t="s">
        <v>123</v>
      </c>
      <c r="D73" s="1366" t="s">
        <v>272</v>
      </c>
      <c r="E73" s="872"/>
      <c r="F73" s="811">
        <v>1.5</v>
      </c>
      <c r="G73" s="936"/>
      <c r="H73" s="95"/>
      <c r="I73" s="811" t="s">
        <v>774</v>
      </c>
      <c r="J73" s="1129">
        <v>0</v>
      </c>
      <c r="K73" s="1129"/>
      <c r="L73" s="1125"/>
      <c r="M73" s="95" t="s">
        <v>694</v>
      </c>
      <c r="N73" s="93"/>
      <c r="O73" s="724">
        <v>0</v>
      </c>
      <c r="P73" s="724"/>
      <c r="Q73" s="937">
        <v>41570</v>
      </c>
      <c r="R73" s="625">
        <v>41584</v>
      </c>
      <c r="S73" s="625">
        <v>41584</v>
      </c>
      <c r="T73" s="876"/>
      <c r="U73" s="877">
        <v>1</v>
      </c>
    </row>
    <row r="74" spans="1:21" ht="18" customHeight="1">
      <c r="A74" s="499"/>
      <c r="B74" s="15"/>
      <c r="C74" s="1340"/>
      <c r="D74" s="1366" t="s">
        <v>245</v>
      </c>
      <c r="E74" s="872"/>
      <c r="F74" s="811"/>
      <c r="G74" s="936"/>
      <c r="H74" s="95"/>
      <c r="I74" s="811"/>
      <c r="J74" s="1129">
        <v>0</v>
      </c>
      <c r="K74" s="1129"/>
      <c r="L74" s="1125"/>
      <c r="M74" s="95"/>
      <c r="N74" s="93"/>
      <c r="O74" s="724"/>
      <c r="P74" s="724"/>
      <c r="Q74" s="937"/>
      <c r="R74" s="625"/>
      <c r="S74" s="625"/>
      <c r="T74" s="876"/>
      <c r="U74" s="877"/>
    </row>
    <row r="75" spans="1:21" ht="19.5" customHeight="1">
      <c r="A75" s="499"/>
      <c r="B75" s="15"/>
      <c r="C75" s="1339" t="s">
        <v>590</v>
      </c>
      <c r="D75" s="1366" t="s">
        <v>245</v>
      </c>
      <c r="E75" s="872"/>
      <c r="F75" s="811"/>
      <c r="G75" s="134"/>
      <c r="H75" s="95"/>
      <c r="I75" s="938"/>
      <c r="J75" s="938">
        <v>0</v>
      </c>
      <c r="K75" s="938"/>
      <c r="L75" s="939"/>
      <c r="M75" s="95"/>
      <c r="N75" s="1070"/>
      <c r="O75" s="1070"/>
      <c r="P75" s="1070"/>
      <c r="Q75" s="940"/>
      <c r="R75" s="625"/>
      <c r="S75" s="625"/>
      <c r="T75" s="876"/>
      <c r="U75" s="877"/>
    </row>
    <row r="76" spans="1:21" ht="19.5" customHeight="1">
      <c r="A76" s="499"/>
      <c r="B76" s="15"/>
      <c r="C76" s="1339" t="s">
        <v>591</v>
      </c>
      <c r="D76" s="1366" t="s">
        <v>592</v>
      </c>
      <c r="E76" s="872"/>
      <c r="F76" s="811"/>
      <c r="G76" s="134"/>
      <c r="H76" s="95"/>
      <c r="I76" s="938"/>
      <c r="J76" s="938">
        <v>0</v>
      </c>
      <c r="K76" s="938"/>
      <c r="L76" s="939"/>
      <c r="M76" s="95"/>
      <c r="N76" s="1070"/>
      <c r="O76" s="1070"/>
      <c r="P76" s="1070"/>
      <c r="Q76" s="940"/>
      <c r="R76" s="625"/>
      <c r="S76" s="625"/>
      <c r="T76" s="876"/>
      <c r="U76" s="877"/>
    </row>
    <row r="77" spans="1:21" ht="16.5" customHeight="1">
      <c r="A77" s="499">
        <f>IF(I77="","",(IF(N77=I77,"0",IF(I77&gt;N77,"+","-"))))</f>
      </c>
      <c r="B77" s="15"/>
      <c r="C77" s="45"/>
      <c r="D77" s="45"/>
      <c r="E77" s="699"/>
      <c r="F77" s="695"/>
      <c r="G77" s="696"/>
      <c r="H77" s="697"/>
      <c r="I77" s="695"/>
      <c r="J77" s="695"/>
      <c r="K77" s="695"/>
      <c r="L77" s="696"/>
      <c r="M77" s="699"/>
      <c r="N77" s="695"/>
      <c r="O77" s="695"/>
      <c r="P77" s="695"/>
      <c r="Q77" s="695"/>
      <c r="R77" s="696"/>
      <c r="S77" s="702"/>
      <c r="T77" s="702"/>
      <c r="U77" s="703"/>
    </row>
  </sheetData>
  <sheetProtection/>
  <mergeCells count="3">
    <mergeCell ref="S4:U4"/>
    <mergeCell ref="C5:C6"/>
    <mergeCell ref="D5:D6"/>
  </mergeCells>
  <printOptions/>
  <pageMargins left="0.5905511811023623" right="0.5905511811023623" top="0.5905511811023623" bottom="0.5905511811023623" header="0.31496062992125984" footer="0.31496062992125984"/>
  <pageSetup fitToHeight="3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75" zoomScaleNormal="75" zoomScalePageLayoutView="0" workbookViewId="0" topLeftCell="A1">
      <pane xSplit="3" ySplit="1" topLeftCell="D5" activePane="bottomRight" state="frozen"/>
      <selection pane="topLeft" activeCell="D99" sqref="D99"/>
      <selection pane="topRight" activeCell="D99" sqref="D99"/>
      <selection pane="bottomLeft" activeCell="D99" sqref="D99"/>
      <selection pane="bottomRight" activeCell="D99" sqref="D99"/>
    </sheetView>
  </sheetViews>
  <sheetFormatPr defaultColWidth="9.00390625" defaultRowHeight="13.5"/>
  <cols>
    <col min="1" max="1" width="5.375" style="0" customWidth="1"/>
    <col min="2" max="2" width="0" style="0" hidden="1" customWidth="1"/>
    <col min="3" max="3" width="11.125" style="0" customWidth="1"/>
    <col min="4" max="4" width="13.00390625" style="0" customWidth="1"/>
    <col min="5" max="5" width="10.50390625" style="0" customWidth="1"/>
    <col min="6" max="6" width="7.75390625" style="0" customWidth="1"/>
    <col min="7" max="7" width="20.625" style="0" customWidth="1"/>
    <col min="8" max="8" width="10.50390625" style="0" customWidth="1"/>
    <col min="9" max="11" width="7.75390625" style="0" customWidth="1"/>
    <col min="12" max="12" width="20.625" style="0" customWidth="1"/>
    <col min="13" max="13" width="10.125" style="0" customWidth="1"/>
    <col min="14" max="15" width="8.50390625" style="0" customWidth="1"/>
    <col min="16" max="16" width="8.25390625" style="0" customWidth="1"/>
    <col min="17" max="17" width="7.25390625" style="0" customWidth="1"/>
    <col min="18" max="21" width="7.125" style="0" customWidth="1"/>
  </cols>
  <sheetData>
    <row r="1" spans="1:21" ht="28.5">
      <c r="A1" s="460"/>
      <c r="B1" s="1"/>
      <c r="C1" s="831" t="s">
        <v>498</v>
      </c>
      <c r="D1" s="832"/>
      <c r="E1" s="9"/>
      <c r="F1" s="462"/>
      <c r="G1" s="463"/>
      <c r="H1" s="9"/>
      <c r="I1" s="9"/>
      <c r="J1" s="9"/>
      <c r="K1" s="9"/>
      <c r="L1" s="9"/>
      <c r="M1" s="8"/>
      <c r="N1" s="462"/>
      <c r="O1" s="462"/>
      <c r="P1" s="9"/>
      <c r="Q1" s="462"/>
      <c r="R1" s="1"/>
      <c r="S1" s="9"/>
      <c r="T1" s="9"/>
      <c r="U1" s="1"/>
    </row>
    <row r="2" spans="1:21" ht="17.25" customHeight="1">
      <c r="A2" s="460"/>
      <c r="B2" s="1"/>
      <c r="C2" s="832"/>
      <c r="D2" s="832"/>
      <c r="E2" s="9"/>
      <c r="F2" s="462"/>
      <c r="G2" s="463"/>
      <c r="H2" s="9"/>
      <c r="I2" s="9"/>
      <c r="J2" s="9"/>
      <c r="K2" s="9"/>
      <c r="L2" s="9"/>
      <c r="M2" s="8"/>
      <c r="N2" s="462"/>
      <c r="O2" s="462"/>
      <c r="P2" s="9"/>
      <c r="Q2" s="462"/>
      <c r="R2" s="1"/>
      <c r="S2" s="9"/>
      <c r="T2" s="9"/>
      <c r="U2" s="1"/>
    </row>
    <row r="3" spans="1:21" ht="17.25" customHeight="1">
      <c r="A3" s="460"/>
      <c r="B3" s="1"/>
      <c r="C3" s="1" t="s">
        <v>278</v>
      </c>
      <c r="D3" s="1"/>
      <c r="E3" s="9"/>
      <c r="F3" s="462"/>
      <c r="G3" s="463"/>
      <c r="H3" s="9"/>
      <c r="I3" s="9"/>
      <c r="J3" s="9"/>
      <c r="K3" s="9"/>
      <c r="L3" s="9"/>
      <c r="M3" s="8"/>
      <c r="N3" s="462"/>
      <c r="O3" s="462"/>
      <c r="P3" s="9"/>
      <c r="Q3" s="462"/>
      <c r="R3" s="1"/>
      <c r="S3" s="9"/>
      <c r="T3" s="9"/>
      <c r="U3" s="1"/>
    </row>
    <row r="4" spans="1:21" ht="16.5" customHeight="1">
      <c r="A4" s="460"/>
      <c r="B4" s="1"/>
      <c r="C4" s="9"/>
      <c r="D4" s="9"/>
      <c r="E4" s="465"/>
      <c r="F4" s="466"/>
      <c r="G4" s="465"/>
      <c r="H4" s="465"/>
      <c r="I4" s="465"/>
      <c r="J4" s="465"/>
      <c r="K4" s="465"/>
      <c r="L4" s="465"/>
      <c r="M4" s="465"/>
      <c r="N4" s="466"/>
      <c r="O4" s="466"/>
      <c r="P4" s="465"/>
      <c r="Q4" s="466"/>
      <c r="R4" s="7"/>
      <c r="S4" s="1485">
        <f ca="1">NOW()</f>
        <v>41598.79573009259</v>
      </c>
      <c r="T4" s="1486"/>
      <c r="U4" s="1486"/>
    </row>
    <row r="5" spans="1:21" ht="16.5" customHeight="1">
      <c r="A5" s="468"/>
      <c r="B5" s="16"/>
      <c r="C5" s="490" t="s">
        <v>231</v>
      </c>
      <c r="D5" s="490"/>
      <c r="E5" s="833" t="s">
        <v>279</v>
      </c>
      <c r="F5" s="834"/>
      <c r="G5" s="835"/>
      <c r="H5" s="836" t="s">
        <v>280</v>
      </c>
      <c r="I5" s="837"/>
      <c r="J5" s="837"/>
      <c r="K5" s="837"/>
      <c r="L5" s="837"/>
      <c r="M5" s="833" t="s">
        <v>281</v>
      </c>
      <c r="N5" s="834"/>
      <c r="O5" s="834"/>
      <c r="P5" s="838"/>
      <c r="Q5" s="839" t="s">
        <v>234</v>
      </c>
      <c r="R5" s="833"/>
      <c r="S5" s="835"/>
      <c r="T5" s="835"/>
      <c r="U5" s="840"/>
    </row>
    <row r="6" spans="1:21" ht="16.5" customHeight="1">
      <c r="A6" s="480" t="s">
        <v>7</v>
      </c>
      <c r="B6" s="16"/>
      <c r="C6" s="492"/>
      <c r="D6" s="492"/>
      <c r="E6" s="490" t="s">
        <v>235</v>
      </c>
      <c r="F6" s="941" t="s">
        <v>282</v>
      </c>
      <c r="G6" s="490" t="s">
        <v>11</v>
      </c>
      <c r="H6" s="481" t="s">
        <v>235</v>
      </c>
      <c r="I6" s="481" t="s">
        <v>236</v>
      </c>
      <c r="J6" s="481" t="s">
        <v>206</v>
      </c>
      <c r="K6" s="481" t="s">
        <v>203</v>
      </c>
      <c r="L6" s="484" t="s">
        <v>11</v>
      </c>
      <c r="M6" s="481" t="s">
        <v>235</v>
      </c>
      <c r="N6" s="488" t="s">
        <v>236</v>
      </c>
      <c r="O6" s="488" t="s">
        <v>206</v>
      </c>
      <c r="P6" s="481" t="s">
        <v>203</v>
      </c>
      <c r="Q6" s="488" t="s">
        <v>239</v>
      </c>
      <c r="R6" s="481" t="s">
        <v>283</v>
      </c>
      <c r="S6" s="481" t="s">
        <v>284</v>
      </c>
      <c r="T6" s="481" t="s">
        <v>285</v>
      </c>
      <c r="U6" s="484" t="s">
        <v>16</v>
      </c>
    </row>
    <row r="7" spans="1:21" ht="16.5" customHeight="1">
      <c r="A7" s="480">
        <v>1</v>
      </c>
      <c r="B7" s="16"/>
      <c r="C7" s="1328" t="s">
        <v>40</v>
      </c>
      <c r="D7" s="1181" t="s">
        <v>545</v>
      </c>
      <c r="E7" s="1354"/>
      <c r="F7" s="1461">
        <v>2.5</v>
      </c>
      <c r="G7" s="1355"/>
      <c r="H7" s="79">
        <v>376503</v>
      </c>
      <c r="I7" s="887">
        <v>1.1</v>
      </c>
      <c r="J7" s="1130">
        <v>1.1</v>
      </c>
      <c r="K7" s="1130">
        <v>2.2</v>
      </c>
      <c r="L7" s="942"/>
      <c r="M7" s="79">
        <v>332750</v>
      </c>
      <c r="N7" s="887">
        <v>1</v>
      </c>
      <c r="O7" s="1130">
        <v>1</v>
      </c>
      <c r="P7" s="1130">
        <f>N7+O7</f>
        <v>2</v>
      </c>
      <c r="Q7" s="943">
        <v>41578</v>
      </c>
      <c r="R7" s="525">
        <v>41586</v>
      </c>
      <c r="S7" s="525">
        <v>41586</v>
      </c>
      <c r="T7" s="917"/>
      <c r="U7" s="930">
        <v>1</v>
      </c>
    </row>
    <row r="8" spans="1:21" s="7" customFormat="1" ht="19.5" customHeight="1">
      <c r="A8" s="499"/>
      <c r="B8" s="15"/>
      <c r="C8" s="1329"/>
      <c r="D8" s="953" t="s">
        <v>309</v>
      </c>
      <c r="E8" s="886"/>
      <c r="F8" s="77">
        <v>2.5</v>
      </c>
      <c r="G8" s="944"/>
      <c r="H8" s="79">
        <v>57684</v>
      </c>
      <c r="I8" s="887">
        <v>0.55</v>
      </c>
      <c r="J8" s="887">
        <v>0.55</v>
      </c>
      <c r="K8" s="887">
        <v>1.1</v>
      </c>
      <c r="L8" s="889"/>
      <c r="M8" s="79">
        <v>45548</v>
      </c>
      <c r="N8" s="887">
        <v>0.5</v>
      </c>
      <c r="O8" s="887">
        <v>0.5</v>
      </c>
      <c r="P8" s="887">
        <f>N8+O8</f>
        <v>1</v>
      </c>
      <c r="Q8" s="943">
        <v>41578</v>
      </c>
      <c r="R8" s="525">
        <v>41586</v>
      </c>
      <c r="S8" s="525">
        <v>41586</v>
      </c>
      <c r="T8" s="917"/>
      <c r="U8" s="930">
        <v>1</v>
      </c>
    </row>
    <row r="9" spans="1:21" ht="16.5" customHeight="1">
      <c r="A9" s="480"/>
      <c r="B9" s="16"/>
      <c r="C9" s="1074"/>
      <c r="D9" s="945" t="s">
        <v>310</v>
      </c>
      <c r="E9" s="1356"/>
      <c r="F9" s="1462">
        <v>2.5</v>
      </c>
      <c r="G9" s="1357"/>
      <c r="H9" s="79">
        <v>228942</v>
      </c>
      <c r="I9" s="887">
        <v>1.1</v>
      </c>
      <c r="J9" s="887">
        <v>1.1</v>
      </c>
      <c r="K9" s="887">
        <v>2.2</v>
      </c>
      <c r="L9" s="889"/>
      <c r="M9" s="79">
        <v>207102</v>
      </c>
      <c r="N9" s="887">
        <v>1</v>
      </c>
      <c r="O9" s="887">
        <v>1</v>
      </c>
      <c r="P9" s="887">
        <f>N9+O9</f>
        <v>2</v>
      </c>
      <c r="Q9" s="943">
        <v>41578</v>
      </c>
      <c r="R9" s="525">
        <v>41586</v>
      </c>
      <c r="S9" s="525">
        <v>41586</v>
      </c>
      <c r="T9" s="917"/>
      <c r="U9" s="930">
        <v>1</v>
      </c>
    </row>
    <row r="10" spans="1:21" s="7" customFormat="1" ht="19.5" customHeight="1">
      <c r="A10" s="499"/>
      <c r="B10" s="15"/>
      <c r="C10" s="1329"/>
      <c r="D10" s="945" t="s">
        <v>546</v>
      </c>
      <c r="E10" s="859"/>
      <c r="F10" s="1463"/>
      <c r="G10" s="861" t="s">
        <v>605</v>
      </c>
      <c r="H10" s="53"/>
      <c r="I10" s="860">
        <v>0</v>
      </c>
      <c r="J10" s="860">
        <v>0</v>
      </c>
      <c r="K10" s="887">
        <v>0</v>
      </c>
      <c r="L10" s="636" t="s">
        <v>716</v>
      </c>
      <c r="M10" s="53"/>
      <c r="N10" s="860">
        <v>0</v>
      </c>
      <c r="O10" s="860">
        <v>0</v>
      </c>
      <c r="P10" s="887">
        <f>N10+O10</f>
        <v>0</v>
      </c>
      <c r="Q10" s="943">
        <v>41578</v>
      </c>
      <c r="R10" s="525">
        <v>41586</v>
      </c>
      <c r="S10" s="525">
        <v>41586</v>
      </c>
      <c r="T10" s="917"/>
      <c r="U10" s="930">
        <v>1</v>
      </c>
    </row>
    <row r="11" spans="1:21" s="7" customFormat="1" ht="19.5" customHeight="1" thickBot="1">
      <c r="A11" s="499"/>
      <c r="B11" s="15"/>
      <c r="C11" s="1329"/>
      <c r="D11" s="946" t="s">
        <v>311</v>
      </c>
      <c r="E11" s="841"/>
      <c r="F11" s="1464"/>
      <c r="G11" s="844" t="s">
        <v>605</v>
      </c>
      <c r="H11" s="204"/>
      <c r="I11" s="842">
        <v>0</v>
      </c>
      <c r="J11" s="842">
        <v>0</v>
      </c>
      <c r="K11" s="842">
        <v>0</v>
      </c>
      <c r="L11" s="947" t="s">
        <v>716</v>
      </c>
      <c r="M11" s="204"/>
      <c r="N11" s="842">
        <v>0</v>
      </c>
      <c r="O11" s="842">
        <v>0</v>
      </c>
      <c r="P11" s="842">
        <v>0</v>
      </c>
      <c r="Q11" s="205">
        <v>41578</v>
      </c>
      <c r="R11" s="527">
        <v>41586</v>
      </c>
      <c r="S11" s="527">
        <v>41586</v>
      </c>
      <c r="T11" s="619"/>
      <c r="U11" s="846">
        <v>1</v>
      </c>
    </row>
    <row r="12" spans="1:21" s="7" customFormat="1" ht="19.5" customHeight="1" thickTop="1">
      <c r="A12" s="499">
        <v>4</v>
      </c>
      <c r="B12" s="15"/>
      <c r="C12" s="1337" t="s">
        <v>315</v>
      </c>
      <c r="D12" s="948" t="s">
        <v>316</v>
      </c>
      <c r="E12" s="851"/>
      <c r="F12" s="68">
        <v>2.6</v>
      </c>
      <c r="G12" s="853"/>
      <c r="H12" s="70"/>
      <c r="I12" s="852">
        <v>0.5</v>
      </c>
      <c r="J12" s="852">
        <v>0.5</v>
      </c>
      <c r="K12" s="852">
        <v>1</v>
      </c>
      <c r="L12" s="913" t="s">
        <v>551</v>
      </c>
      <c r="M12" s="70"/>
      <c r="N12" s="852">
        <v>0.5</v>
      </c>
      <c r="O12" s="852">
        <v>0.5</v>
      </c>
      <c r="P12" s="852">
        <v>1</v>
      </c>
      <c r="Q12" s="584">
        <v>41572</v>
      </c>
      <c r="R12" s="548">
        <v>41586</v>
      </c>
      <c r="S12" s="548">
        <v>41586</v>
      </c>
      <c r="T12" s="949"/>
      <c r="U12" s="857">
        <v>1</v>
      </c>
    </row>
    <row r="13" spans="1:21" s="7" customFormat="1" ht="19.5" customHeight="1" thickBot="1">
      <c r="A13" s="499">
        <v>3</v>
      </c>
      <c r="B13" s="15"/>
      <c r="C13" s="1332" t="s">
        <v>314</v>
      </c>
      <c r="D13" s="946" t="s">
        <v>548</v>
      </c>
      <c r="E13" s="841"/>
      <c r="F13" s="202">
        <v>1.95</v>
      </c>
      <c r="G13" s="844" t="s">
        <v>608</v>
      </c>
      <c r="H13" s="204"/>
      <c r="I13" s="842">
        <v>1.55</v>
      </c>
      <c r="J13" s="842">
        <v>1.55</v>
      </c>
      <c r="K13" s="842">
        <v>3.1</v>
      </c>
      <c r="L13" s="947"/>
      <c r="M13" s="204"/>
      <c r="N13" s="842">
        <v>1.55</v>
      </c>
      <c r="O13" s="842">
        <v>1.55</v>
      </c>
      <c r="P13" s="842">
        <v>3.1</v>
      </c>
      <c r="Q13" s="205">
        <v>41562</v>
      </c>
      <c r="R13" s="527">
        <v>41579</v>
      </c>
      <c r="S13" s="527">
        <v>41579</v>
      </c>
      <c r="T13" s="951"/>
      <c r="U13" s="846">
        <v>1</v>
      </c>
    </row>
    <row r="14" spans="1:21" s="7" customFormat="1" ht="19.5" customHeight="1" thickTop="1">
      <c r="A14" s="499">
        <v>2</v>
      </c>
      <c r="B14" s="15"/>
      <c r="C14" s="1330" t="s">
        <v>533</v>
      </c>
      <c r="D14" s="948" t="s">
        <v>312</v>
      </c>
      <c r="E14" s="851"/>
      <c r="F14" s="852"/>
      <c r="G14" s="1119"/>
      <c r="H14" s="70"/>
      <c r="I14" s="852"/>
      <c r="J14" s="852">
        <v>0.5</v>
      </c>
      <c r="K14" s="852"/>
      <c r="L14" s="1120"/>
      <c r="M14" s="70"/>
      <c r="N14" s="852">
        <v>0.5</v>
      </c>
      <c r="O14" s="852">
        <v>0.5</v>
      </c>
      <c r="P14" s="852">
        <f>N14+O14</f>
        <v>1</v>
      </c>
      <c r="Q14" s="584"/>
      <c r="R14" s="548"/>
      <c r="S14" s="548"/>
      <c r="T14" s="949"/>
      <c r="U14" s="857"/>
    </row>
    <row r="15" spans="1:21" s="7" customFormat="1" ht="19.5" customHeight="1">
      <c r="A15" s="499"/>
      <c r="B15" s="15"/>
      <c r="C15" s="1331"/>
      <c r="D15" s="945" t="s">
        <v>313</v>
      </c>
      <c r="E15" s="859"/>
      <c r="F15" s="860"/>
      <c r="G15" s="861"/>
      <c r="H15" s="53"/>
      <c r="I15" s="860"/>
      <c r="J15" s="860"/>
      <c r="K15" s="860"/>
      <c r="L15" s="636"/>
      <c r="M15" s="53"/>
      <c r="N15" s="860"/>
      <c r="O15" s="860"/>
      <c r="P15" s="860"/>
      <c r="Q15" s="194"/>
      <c r="R15" s="515"/>
      <c r="S15" s="515"/>
      <c r="T15" s="950"/>
      <c r="U15" s="863"/>
    </row>
    <row r="16" spans="1:21" s="7" customFormat="1" ht="19.5" customHeight="1">
      <c r="A16" s="499">
        <v>5</v>
      </c>
      <c r="B16" s="15"/>
      <c r="C16" s="1332" t="s">
        <v>59</v>
      </c>
      <c r="D16" s="953" t="s">
        <v>317</v>
      </c>
      <c r="E16" s="886"/>
      <c r="F16" s="887">
        <v>1.8</v>
      </c>
      <c r="G16" s="888"/>
      <c r="H16" s="79"/>
      <c r="I16" s="887">
        <v>1.6</v>
      </c>
      <c r="J16" s="887">
        <v>1.75</v>
      </c>
      <c r="K16" s="887">
        <v>3.35</v>
      </c>
      <c r="L16" s="889"/>
      <c r="M16" s="79"/>
      <c r="N16" s="887">
        <v>1.75</v>
      </c>
      <c r="O16" s="887">
        <v>1.75</v>
      </c>
      <c r="P16" s="887">
        <f>N16+O16</f>
        <v>3.5</v>
      </c>
      <c r="Q16" s="929">
        <v>41563</v>
      </c>
      <c r="R16" s="525">
        <v>41583</v>
      </c>
      <c r="S16" s="525">
        <v>41583</v>
      </c>
      <c r="T16" s="954"/>
      <c r="U16" s="930">
        <v>1</v>
      </c>
    </row>
    <row r="17" spans="1:21" ht="39" customHeight="1">
      <c r="A17" s="499"/>
      <c r="B17" s="15"/>
      <c r="C17" s="1329"/>
      <c r="D17" s="1177" t="s">
        <v>714</v>
      </c>
      <c r="E17" s="859"/>
      <c r="F17" s="860">
        <v>1.8</v>
      </c>
      <c r="G17" s="861"/>
      <c r="H17" s="53"/>
      <c r="I17" s="860">
        <v>0.44</v>
      </c>
      <c r="J17" s="860">
        <v>0.44</v>
      </c>
      <c r="K17" s="860">
        <v>0.88</v>
      </c>
      <c r="L17" s="956"/>
      <c r="M17" s="53"/>
      <c r="N17" s="860"/>
      <c r="O17" s="860">
        <v>0.44</v>
      </c>
      <c r="P17" s="860"/>
      <c r="Q17" s="194">
        <v>41563</v>
      </c>
      <c r="R17" s="515">
        <v>41583</v>
      </c>
      <c r="S17" s="515">
        <v>41583</v>
      </c>
      <c r="T17" s="957"/>
      <c r="U17" s="918">
        <v>1</v>
      </c>
    </row>
    <row r="18" spans="1:21" ht="39" customHeight="1">
      <c r="A18" s="499"/>
      <c r="B18" s="15"/>
      <c r="C18" s="1329"/>
      <c r="D18" s="1177" t="s">
        <v>715</v>
      </c>
      <c r="E18" s="859"/>
      <c r="F18" s="860">
        <v>1.8</v>
      </c>
      <c r="G18" s="861"/>
      <c r="H18" s="53"/>
      <c r="I18" s="860">
        <v>0.15</v>
      </c>
      <c r="J18" s="860">
        <v>0.15</v>
      </c>
      <c r="K18" s="860">
        <v>0.3</v>
      </c>
      <c r="L18" s="956"/>
      <c r="M18" s="53"/>
      <c r="N18" s="860"/>
      <c r="O18" s="860">
        <v>0.74</v>
      </c>
      <c r="P18" s="860"/>
      <c r="Q18" s="194">
        <v>41563</v>
      </c>
      <c r="R18" s="515">
        <v>41583</v>
      </c>
      <c r="S18" s="515">
        <v>41583</v>
      </c>
      <c r="T18" s="957"/>
      <c r="U18" s="918">
        <v>1</v>
      </c>
    </row>
    <row r="19" spans="1:21" s="7" customFormat="1" ht="19.5" customHeight="1">
      <c r="A19" s="499"/>
      <c r="B19" s="15"/>
      <c r="C19" s="1332"/>
      <c r="D19" s="667" t="s">
        <v>318</v>
      </c>
      <c r="E19" s="886"/>
      <c r="F19" s="887">
        <v>1.8</v>
      </c>
      <c r="G19" s="888" t="s">
        <v>605</v>
      </c>
      <c r="H19" s="79"/>
      <c r="I19" s="887">
        <v>0</v>
      </c>
      <c r="J19" s="887">
        <v>0</v>
      </c>
      <c r="K19" s="887">
        <v>0</v>
      </c>
      <c r="L19" s="889" t="s">
        <v>716</v>
      </c>
      <c r="M19" s="79"/>
      <c r="N19" s="887">
        <v>0</v>
      </c>
      <c r="O19" s="887">
        <v>0</v>
      </c>
      <c r="P19" s="887">
        <v>0</v>
      </c>
      <c r="Q19" s="929">
        <v>41563</v>
      </c>
      <c r="R19" s="525">
        <v>41583</v>
      </c>
      <c r="S19" s="525">
        <v>41583</v>
      </c>
      <c r="T19" s="954"/>
      <c r="U19" s="930">
        <v>1</v>
      </c>
    </row>
    <row r="20" spans="1:21" s="7" customFormat="1" ht="19.5" customHeight="1">
      <c r="A20" s="499"/>
      <c r="B20" s="15"/>
      <c r="C20" s="1332"/>
      <c r="D20" s="667" t="s">
        <v>606</v>
      </c>
      <c r="E20" s="886"/>
      <c r="F20" s="887">
        <v>1.8</v>
      </c>
      <c r="G20" s="888" t="s">
        <v>605</v>
      </c>
      <c r="H20" s="79"/>
      <c r="I20" s="887">
        <v>0</v>
      </c>
      <c r="J20" s="887">
        <v>0</v>
      </c>
      <c r="K20" s="887">
        <v>0</v>
      </c>
      <c r="L20" s="889" t="s">
        <v>716</v>
      </c>
      <c r="M20" s="79"/>
      <c r="N20" s="887">
        <v>0</v>
      </c>
      <c r="O20" s="887">
        <v>0</v>
      </c>
      <c r="P20" s="887">
        <v>0</v>
      </c>
      <c r="Q20" s="929">
        <v>41563</v>
      </c>
      <c r="R20" s="525">
        <v>41583</v>
      </c>
      <c r="S20" s="525">
        <v>41583</v>
      </c>
      <c r="T20" s="954"/>
      <c r="U20" s="930">
        <v>1</v>
      </c>
    </row>
    <row r="21" spans="1:21" ht="20.25" customHeight="1" thickBot="1">
      <c r="A21" s="499">
        <v>6</v>
      </c>
      <c r="B21" s="15"/>
      <c r="C21" s="1333" t="s">
        <v>262</v>
      </c>
      <c r="D21" s="1251" t="s">
        <v>319</v>
      </c>
      <c r="E21" s="847"/>
      <c r="F21" s="848">
        <v>2</v>
      </c>
      <c r="G21" s="883" t="s">
        <v>713</v>
      </c>
      <c r="H21" s="61"/>
      <c r="I21" s="848">
        <v>0.75</v>
      </c>
      <c r="J21" s="848">
        <v>0</v>
      </c>
      <c r="K21" s="848">
        <v>0.75</v>
      </c>
      <c r="L21" s="958"/>
      <c r="M21" s="61"/>
      <c r="N21" s="848">
        <v>0.75</v>
      </c>
      <c r="O21" s="848">
        <v>0.75</v>
      </c>
      <c r="P21" s="848">
        <v>1.5</v>
      </c>
      <c r="Q21" s="206">
        <v>41549</v>
      </c>
      <c r="R21" s="614">
        <v>41583</v>
      </c>
      <c r="S21" s="614">
        <v>41583</v>
      </c>
      <c r="T21" s="959"/>
      <c r="U21" s="922">
        <v>1</v>
      </c>
    </row>
    <row r="22" spans="1:21" ht="20.25" customHeight="1" thickTop="1">
      <c r="A22" s="499">
        <v>7</v>
      </c>
      <c r="B22" s="15"/>
      <c r="C22" s="1330" t="s">
        <v>79</v>
      </c>
      <c r="D22" s="1044" t="s">
        <v>548</v>
      </c>
      <c r="E22" s="1110"/>
      <c r="F22" s="1111">
        <v>2.5</v>
      </c>
      <c r="G22" s="1112"/>
      <c r="H22" s="1047"/>
      <c r="I22" s="1111"/>
      <c r="J22" s="1111"/>
      <c r="K22" s="1111"/>
      <c r="L22" s="1371" t="s">
        <v>722</v>
      </c>
      <c r="M22" s="1047"/>
      <c r="N22" s="1111"/>
      <c r="O22" s="1111"/>
      <c r="P22" s="1111"/>
      <c r="Q22" s="1429">
        <v>41568</v>
      </c>
      <c r="R22" s="1113">
        <v>41583</v>
      </c>
      <c r="S22" s="1113">
        <v>41583</v>
      </c>
      <c r="T22" s="1430"/>
      <c r="U22" s="1115">
        <v>1</v>
      </c>
    </row>
    <row r="23" spans="1:21" ht="20.25" customHeight="1">
      <c r="A23" s="499"/>
      <c r="B23" s="15"/>
      <c r="C23" s="1331"/>
      <c r="D23" s="945" t="s">
        <v>727</v>
      </c>
      <c r="E23" s="859"/>
      <c r="F23" s="860"/>
      <c r="G23" s="861"/>
      <c r="H23" s="53">
        <v>3000</v>
      </c>
      <c r="I23" s="860"/>
      <c r="J23" s="860"/>
      <c r="K23" s="860"/>
      <c r="L23" s="924" t="s">
        <v>728</v>
      </c>
      <c r="M23" s="53"/>
      <c r="N23" s="860"/>
      <c r="O23" s="860"/>
      <c r="P23" s="860"/>
      <c r="Q23" s="194">
        <v>41568</v>
      </c>
      <c r="R23" s="515">
        <v>41583</v>
      </c>
      <c r="S23" s="515">
        <v>41583</v>
      </c>
      <c r="T23" s="961"/>
      <c r="U23" s="918">
        <v>1</v>
      </c>
    </row>
    <row r="24" spans="1:21" ht="20.25" customHeight="1">
      <c r="A24" s="499">
        <v>7</v>
      </c>
      <c r="B24" s="15"/>
      <c r="C24" s="1329" t="s">
        <v>266</v>
      </c>
      <c r="D24" s="953" t="s">
        <v>320</v>
      </c>
      <c r="E24" s="886"/>
      <c r="F24" s="887">
        <v>2.5</v>
      </c>
      <c r="G24" s="888"/>
      <c r="H24" s="79">
        <v>206810</v>
      </c>
      <c r="I24" s="887">
        <v>1</v>
      </c>
      <c r="J24" s="887">
        <v>1</v>
      </c>
      <c r="K24" s="887">
        <v>2</v>
      </c>
      <c r="L24" s="962"/>
      <c r="M24" s="79"/>
      <c r="N24" s="887">
        <v>1</v>
      </c>
      <c r="O24" s="887"/>
      <c r="P24" s="887"/>
      <c r="Q24" s="929">
        <v>41563</v>
      </c>
      <c r="R24" s="525">
        <v>41579</v>
      </c>
      <c r="S24" s="525">
        <v>41579</v>
      </c>
      <c r="T24" s="1338"/>
      <c r="U24" s="976">
        <v>1</v>
      </c>
    </row>
    <row r="25" spans="1:21" ht="20.25" customHeight="1">
      <c r="A25" s="499"/>
      <c r="B25" s="15"/>
      <c r="C25" s="1329"/>
      <c r="D25" s="1180" t="s">
        <v>321</v>
      </c>
      <c r="E25" s="865"/>
      <c r="F25" s="866">
        <v>1.5</v>
      </c>
      <c r="G25" s="867"/>
      <c r="H25" s="118">
        <v>206120</v>
      </c>
      <c r="I25" s="866">
        <v>1</v>
      </c>
      <c r="J25" s="866">
        <v>1</v>
      </c>
      <c r="K25" s="866">
        <v>2</v>
      </c>
      <c r="L25" s="1350"/>
      <c r="M25" s="118"/>
      <c r="N25" s="866">
        <v>1</v>
      </c>
      <c r="O25" s="866"/>
      <c r="P25" s="866"/>
      <c r="Q25" s="1291">
        <v>41563</v>
      </c>
      <c r="R25" s="496">
        <v>41579</v>
      </c>
      <c r="S25" s="496">
        <v>41579</v>
      </c>
      <c r="T25" s="1351"/>
      <c r="U25" s="921">
        <v>1</v>
      </c>
    </row>
    <row r="26" spans="1:21" ht="20.25" customHeight="1" thickBot="1">
      <c r="A26" s="499"/>
      <c r="B26" s="15"/>
      <c r="C26" s="1334"/>
      <c r="D26" s="952" t="s">
        <v>322</v>
      </c>
      <c r="E26" s="847"/>
      <c r="F26" s="848">
        <v>1</v>
      </c>
      <c r="G26" s="883"/>
      <c r="H26" s="61">
        <v>15674</v>
      </c>
      <c r="I26" s="848">
        <v>0.2</v>
      </c>
      <c r="J26" s="848">
        <v>0</v>
      </c>
      <c r="K26" s="848">
        <v>0.2</v>
      </c>
      <c r="L26" s="958"/>
      <c r="M26" s="61"/>
      <c r="N26" s="848">
        <v>0.2</v>
      </c>
      <c r="O26" s="848"/>
      <c r="P26" s="848"/>
      <c r="Q26" s="206">
        <v>41563</v>
      </c>
      <c r="R26" s="614">
        <v>41579</v>
      </c>
      <c r="S26" s="614">
        <v>41579</v>
      </c>
      <c r="T26" s="925"/>
      <c r="U26" s="922">
        <v>1</v>
      </c>
    </row>
    <row r="27" spans="1:21" ht="20.25" customHeight="1" thickTop="1">
      <c r="A27" s="499"/>
      <c r="B27" s="15"/>
      <c r="C27" s="1330" t="s">
        <v>549</v>
      </c>
      <c r="D27" s="1180" t="s">
        <v>320</v>
      </c>
      <c r="E27" s="865"/>
      <c r="F27" s="866">
        <v>2.3</v>
      </c>
      <c r="G27" s="867"/>
      <c r="H27" s="118"/>
      <c r="I27" s="866">
        <v>1.8</v>
      </c>
      <c r="J27" s="866">
        <v>1.8</v>
      </c>
      <c r="K27" s="866">
        <v>3.6</v>
      </c>
      <c r="L27" s="1350"/>
      <c r="M27" s="118"/>
      <c r="N27" s="866"/>
      <c r="O27" s="866"/>
      <c r="P27" s="866"/>
      <c r="Q27" s="1291">
        <v>41572</v>
      </c>
      <c r="R27" s="496">
        <v>41583</v>
      </c>
      <c r="S27" s="496">
        <v>41583</v>
      </c>
      <c r="T27" s="1351"/>
      <c r="U27" s="921">
        <v>1</v>
      </c>
    </row>
    <row r="28" spans="1:21" ht="20.25" customHeight="1" thickBot="1">
      <c r="A28" s="499"/>
      <c r="B28" s="15"/>
      <c r="C28" s="1334"/>
      <c r="D28" s="952" t="s">
        <v>550</v>
      </c>
      <c r="E28" s="847"/>
      <c r="F28" s="848">
        <v>1</v>
      </c>
      <c r="G28" s="883"/>
      <c r="H28" s="61"/>
      <c r="I28" s="848">
        <v>0</v>
      </c>
      <c r="J28" s="848">
        <v>0</v>
      </c>
      <c r="K28" s="848">
        <v>0</v>
      </c>
      <c r="L28" s="1374" t="s">
        <v>732</v>
      </c>
      <c r="M28" s="61"/>
      <c r="N28" s="848"/>
      <c r="O28" s="848"/>
      <c r="P28" s="848"/>
      <c r="Q28" s="206">
        <v>41572</v>
      </c>
      <c r="R28" s="614">
        <v>41583</v>
      </c>
      <c r="S28" s="614">
        <v>41583</v>
      </c>
      <c r="T28" s="925"/>
      <c r="U28" s="922">
        <v>1</v>
      </c>
    </row>
    <row r="29" spans="1:21" ht="31.5" customHeight="1" thickTop="1">
      <c r="A29" s="499">
        <v>8</v>
      </c>
      <c r="B29" s="15"/>
      <c r="C29" s="1329" t="s">
        <v>323</v>
      </c>
      <c r="D29" s="1352" t="s">
        <v>324</v>
      </c>
      <c r="E29" s="886"/>
      <c r="F29" s="887">
        <v>1</v>
      </c>
      <c r="G29" s="888"/>
      <c r="H29" s="79"/>
      <c r="I29" s="887">
        <v>0.5</v>
      </c>
      <c r="J29" s="887">
        <v>0.5</v>
      </c>
      <c r="K29" s="887">
        <v>1</v>
      </c>
      <c r="L29" s="962"/>
      <c r="M29" s="79"/>
      <c r="N29" s="887">
        <v>0.6</v>
      </c>
      <c r="O29" s="887">
        <v>0.52</v>
      </c>
      <c r="P29" s="887">
        <v>1.12</v>
      </c>
      <c r="Q29" s="963">
        <v>41556</v>
      </c>
      <c r="R29" s="964">
        <v>41591</v>
      </c>
      <c r="S29" s="964">
        <v>41591</v>
      </c>
      <c r="T29" s="965"/>
      <c r="U29" s="966">
        <v>1</v>
      </c>
    </row>
    <row r="30" spans="1:21" ht="32.25" customHeight="1">
      <c r="A30" s="499"/>
      <c r="B30" s="15"/>
      <c r="C30" s="1329"/>
      <c r="D30" s="1353" t="s">
        <v>325</v>
      </c>
      <c r="E30" s="886"/>
      <c r="F30" s="887"/>
      <c r="G30" s="888" t="s">
        <v>605</v>
      </c>
      <c r="H30" s="79">
        <v>2000</v>
      </c>
      <c r="I30" s="887"/>
      <c r="J30" s="887">
        <v>0</v>
      </c>
      <c r="K30" s="887"/>
      <c r="L30" s="1152" t="s">
        <v>779</v>
      </c>
      <c r="M30" s="79">
        <v>2000</v>
      </c>
      <c r="N30" s="887"/>
      <c r="O30" s="887">
        <v>0</v>
      </c>
      <c r="P30" s="887" t="s">
        <v>552</v>
      </c>
      <c r="Q30" s="967">
        <v>41556</v>
      </c>
      <c r="R30" s="968">
        <v>41591</v>
      </c>
      <c r="S30" s="968">
        <v>41591</v>
      </c>
      <c r="T30" s="969"/>
      <c r="U30" s="970">
        <v>1</v>
      </c>
    </row>
    <row r="31" spans="1:21" ht="17.25" customHeight="1">
      <c r="A31" s="499"/>
      <c r="B31" s="15"/>
      <c r="C31" s="1329"/>
      <c r="D31" s="1335" t="s">
        <v>245</v>
      </c>
      <c r="E31" s="859"/>
      <c r="F31" s="860"/>
      <c r="G31" s="861" t="s">
        <v>605</v>
      </c>
      <c r="H31" s="53">
        <v>2000</v>
      </c>
      <c r="I31" s="860"/>
      <c r="J31" s="860">
        <v>0</v>
      </c>
      <c r="K31" s="860"/>
      <c r="L31" s="924" t="s">
        <v>779</v>
      </c>
      <c r="M31" s="53"/>
      <c r="N31" s="860"/>
      <c r="O31" s="860"/>
      <c r="P31" s="860"/>
      <c r="Q31" s="971">
        <v>41556</v>
      </c>
      <c r="R31" s="972">
        <v>41591</v>
      </c>
      <c r="S31" s="972">
        <v>41591</v>
      </c>
      <c r="T31" s="973"/>
      <c r="U31" s="970">
        <v>1</v>
      </c>
    </row>
    <row r="32" spans="1:21" ht="17.25" customHeight="1">
      <c r="A32" s="499"/>
      <c r="B32" s="15"/>
      <c r="C32" s="1329"/>
      <c r="D32" s="1335" t="s">
        <v>778</v>
      </c>
      <c r="E32" s="859"/>
      <c r="F32" s="860"/>
      <c r="G32" s="861" t="s">
        <v>605</v>
      </c>
      <c r="H32" s="53">
        <v>2000</v>
      </c>
      <c r="I32" s="860"/>
      <c r="J32" s="860">
        <v>0</v>
      </c>
      <c r="K32" s="860"/>
      <c r="L32" s="924"/>
      <c r="M32" s="53"/>
      <c r="N32" s="860"/>
      <c r="O32" s="860"/>
      <c r="P32" s="860"/>
      <c r="Q32" s="971">
        <v>41556</v>
      </c>
      <c r="R32" s="972">
        <v>41591</v>
      </c>
      <c r="S32" s="972">
        <v>41591</v>
      </c>
      <c r="T32" s="973"/>
      <c r="U32" s="970">
        <v>1</v>
      </c>
    </row>
    <row r="33" spans="1:21" ht="17.25" customHeight="1">
      <c r="A33" s="499"/>
      <c r="B33" s="15"/>
      <c r="C33" s="1329"/>
      <c r="D33" s="1335" t="s">
        <v>326</v>
      </c>
      <c r="E33" s="859"/>
      <c r="F33" s="860"/>
      <c r="G33" s="861" t="s">
        <v>605</v>
      </c>
      <c r="H33" s="53"/>
      <c r="I33" s="860"/>
      <c r="J33" s="860">
        <v>0</v>
      </c>
      <c r="K33" s="860"/>
      <c r="L33" s="924" t="s">
        <v>777</v>
      </c>
      <c r="M33" s="53">
        <v>2000</v>
      </c>
      <c r="N33" s="860"/>
      <c r="O33" s="860">
        <v>0</v>
      </c>
      <c r="P33" s="860" t="s">
        <v>552</v>
      </c>
      <c r="Q33" s="971">
        <v>41556</v>
      </c>
      <c r="R33" s="972">
        <v>41591</v>
      </c>
      <c r="S33" s="972">
        <v>41591</v>
      </c>
      <c r="T33" s="973"/>
      <c r="U33" s="970">
        <v>1</v>
      </c>
    </row>
    <row r="34" spans="1:21" ht="20.25" customHeight="1" thickBot="1">
      <c r="A34" s="499">
        <v>9</v>
      </c>
      <c r="B34" s="15"/>
      <c r="C34" s="1333" t="s">
        <v>327</v>
      </c>
      <c r="D34" s="1251" t="s">
        <v>328</v>
      </c>
      <c r="E34" s="902"/>
      <c r="F34" s="903"/>
      <c r="G34" s="904"/>
      <c r="H34" s="905"/>
      <c r="I34" s="903"/>
      <c r="J34" s="903"/>
      <c r="K34" s="903"/>
      <c r="L34" s="974"/>
      <c r="M34" s="905"/>
      <c r="N34" s="903"/>
      <c r="O34" s="903"/>
      <c r="P34" s="903"/>
      <c r="Q34" s="206"/>
      <c r="R34" s="614"/>
      <c r="S34" s="614"/>
      <c r="T34" s="959"/>
      <c r="U34" s="922"/>
    </row>
    <row r="35" spans="1:21" ht="20.25" customHeight="1" thickTop="1">
      <c r="A35" s="499">
        <v>10</v>
      </c>
      <c r="B35" s="15"/>
      <c r="C35" s="1331" t="s">
        <v>329</v>
      </c>
      <c r="D35" s="953" t="s">
        <v>547</v>
      </c>
      <c r="E35" s="886"/>
      <c r="F35" s="887">
        <v>1.7</v>
      </c>
      <c r="G35" s="888"/>
      <c r="H35" s="79"/>
      <c r="I35" s="887">
        <v>0</v>
      </c>
      <c r="J35" s="887">
        <v>0</v>
      </c>
      <c r="K35" s="887">
        <v>0</v>
      </c>
      <c r="L35" s="1152" t="s">
        <v>732</v>
      </c>
      <c r="M35" s="79">
        <v>8500</v>
      </c>
      <c r="N35" s="887"/>
      <c r="O35" s="887">
        <v>0</v>
      </c>
      <c r="P35" s="887" t="s">
        <v>553</v>
      </c>
      <c r="Q35" s="929">
        <v>41562</v>
      </c>
      <c r="R35" s="525">
        <v>41585</v>
      </c>
      <c r="S35" s="525">
        <v>41585</v>
      </c>
      <c r="T35" s="975"/>
      <c r="U35" s="976">
        <v>1</v>
      </c>
    </row>
    <row r="36" spans="1:21" ht="20.25" customHeight="1">
      <c r="A36" s="499">
        <v>12</v>
      </c>
      <c r="B36" s="15"/>
      <c r="C36" s="1347" t="s">
        <v>268</v>
      </c>
      <c r="D36" s="945" t="s">
        <v>332</v>
      </c>
      <c r="E36" s="859"/>
      <c r="F36" s="860"/>
      <c r="G36" s="861"/>
      <c r="H36" s="53"/>
      <c r="I36" s="860"/>
      <c r="J36" s="860"/>
      <c r="K36" s="860"/>
      <c r="L36" s="956"/>
      <c r="M36" s="53"/>
      <c r="N36" s="860"/>
      <c r="O36" s="860"/>
      <c r="P36" s="860"/>
      <c r="Q36" s="194"/>
      <c r="R36" s="515"/>
      <c r="S36" s="515"/>
      <c r="T36" s="957"/>
      <c r="U36" s="918"/>
    </row>
    <row r="37" spans="1:21" ht="20.25" customHeight="1">
      <c r="A37" s="499">
        <v>11</v>
      </c>
      <c r="B37" s="15"/>
      <c r="C37" s="1340" t="s">
        <v>330</v>
      </c>
      <c r="D37" s="1294" t="s">
        <v>331</v>
      </c>
      <c r="E37" s="1341"/>
      <c r="F37" s="938"/>
      <c r="G37" s="1342"/>
      <c r="H37" s="1072"/>
      <c r="I37" s="938"/>
      <c r="J37" s="938">
        <v>0.69</v>
      </c>
      <c r="K37" s="938"/>
      <c r="L37" s="1343"/>
      <c r="M37" s="1072"/>
      <c r="N37" s="938"/>
      <c r="O37" s="938">
        <v>0.69</v>
      </c>
      <c r="P37" s="938"/>
      <c r="Q37" s="1344"/>
      <c r="R37" s="652"/>
      <c r="S37" s="652"/>
      <c r="T37" s="1345"/>
      <c r="U37" s="1346"/>
    </row>
  </sheetData>
  <sheetProtection/>
  <mergeCells count="1">
    <mergeCell ref="S4:U4"/>
  </mergeCells>
  <printOptions/>
  <pageMargins left="0.5905511811023623" right="0.5905511811023623" top="0.5905511811023623" bottom="0.5905511811023623" header="0.31496062992125984" footer="0.31496062992125984"/>
  <pageSetup fitToHeight="3" fitToWidth="1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7"/>
  <sheetViews>
    <sheetView zoomScale="75" zoomScaleNormal="75" zoomScalePageLayoutView="0" workbookViewId="0" topLeftCell="A1">
      <pane xSplit="3" ySplit="1" topLeftCell="D2" activePane="bottomRight" state="frozen"/>
      <selection pane="topLeft" activeCell="D99" sqref="D99"/>
      <selection pane="topRight" activeCell="D99" sqref="D99"/>
      <selection pane="bottomLeft" activeCell="D99" sqref="D99"/>
      <selection pane="bottomRight" activeCell="T11" sqref="T11"/>
    </sheetView>
  </sheetViews>
  <sheetFormatPr defaultColWidth="9.00390625" defaultRowHeight="13.5"/>
  <cols>
    <col min="1" max="1" width="4.625" style="0" customWidth="1"/>
    <col min="2" max="2" width="9.00390625" style="0" hidden="1" customWidth="1"/>
    <col min="3" max="3" width="12.25390625" style="0" customWidth="1"/>
    <col min="4" max="4" width="13.375" style="0" customWidth="1"/>
    <col min="5" max="5" width="12.625" style="0" customWidth="1"/>
    <col min="6" max="6" width="7.50390625" style="0" customWidth="1"/>
    <col min="7" max="7" width="18.375" style="0" customWidth="1"/>
    <col min="8" max="8" width="12.375" style="0" customWidth="1"/>
    <col min="9" max="11" width="7.50390625" style="0" customWidth="1"/>
    <col min="12" max="12" width="18.375" style="0" customWidth="1"/>
    <col min="13" max="13" width="12.625" style="0" customWidth="1"/>
    <col min="14" max="16" width="7.50390625" style="0" customWidth="1"/>
    <col min="17" max="17" width="7.00390625" style="0" customWidth="1"/>
    <col min="18" max="18" width="6.875" style="0" customWidth="1"/>
    <col min="19" max="19" width="6.75390625" style="0" customWidth="1"/>
    <col min="20" max="20" width="7.125" style="0" customWidth="1"/>
    <col min="21" max="21" width="5.375" style="0" customWidth="1"/>
    <col min="22" max="22" width="12.25390625" style="0" hidden="1" customWidth="1"/>
    <col min="23" max="23" width="2.375" style="0" customWidth="1"/>
  </cols>
  <sheetData>
    <row r="1" ht="24">
      <c r="C1" s="978" t="s">
        <v>499</v>
      </c>
    </row>
    <row r="2" ht="4.5" customHeight="1"/>
    <row r="3" spans="1:23" ht="18" customHeight="1">
      <c r="A3" s="16"/>
      <c r="B3" s="16"/>
      <c r="C3" s="1478" t="s">
        <v>333</v>
      </c>
      <c r="D3" s="1473"/>
      <c r="E3" s="21" t="s">
        <v>2</v>
      </c>
      <c r="F3" s="22"/>
      <c r="G3" s="979"/>
      <c r="H3" s="24" t="s">
        <v>3</v>
      </c>
      <c r="I3" s="25"/>
      <c r="J3" s="25"/>
      <c r="K3" s="25"/>
      <c r="L3" s="980"/>
      <c r="M3" s="27" t="s">
        <v>4</v>
      </c>
      <c r="N3" s="981"/>
      <c r="O3" s="22"/>
      <c r="P3" s="22"/>
      <c r="Q3" s="21" t="s">
        <v>5</v>
      </c>
      <c r="R3" s="23"/>
      <c r="S3" s="23"/>
      <c r="T3" s="979"/>
      <c r="U3" s="982" t="s">
        <v>6</v>
      </c>
      <c r="V3" s="29"/>
      <c r="W3" s="7"/>
    </row>
    <row r="4" spans="1:23" ht="18" customHeight="1">
      <c r="A4" s="30" t="s">
        <v>7</v>
      </c>
      <c r="B4" s="16"/>
      <c r="C4" s="1479"/>
      <c r="D4" s="1474"/>
      <c r="E4" s="20" t="s">
        <v>9</v>
      </c>
      <c r="F4" s="361" t="s">
        <v>10</v>
      </c>
      <c r="G4" s="894" t="s">
        <v>11</v>
      </c>
      <c r="H4" s="362" t="s">
        <v>9</v>
      </c>
      <c r="I4" s="361" t="s">
        <v>205</v>
      </c>
      <c r="J4" s="361" t="s">
        <v>206</v>
      </c>
      <c r="K4" s="361" t="s">
        <v>203</v>
      </c>
      <c r="L4" s="28" t="s">
        <v>11</v>
      </c>
      <c r="M4" s="362" t="s">
        <v>9</v>
      </c>
      <c r="N4" s="359" t="s">
        <v>205</v>
      </c>
      <c r="O4" s="361" t="s">
        <v>206</v>
      </c>
      <c r="P4" s="361" t="s">
        <v>203</v>
      </c>
      <c r="Q4" s="20" t="s">
        <v>13</v>
      </c>
      <c r="R4" s="20" t="s">
        <v>14</v>
      </c>
      <c r="S4" s="20" t="s">
        <v>6</v>
      </c>
      <c r="T4" s="28" t="s">
        <v>15</v>
      </c>
      <c r="U4" s="983" t="s">
        <v>16</v>
      </c>
      <c r="V4" s="29"/>
      <c r="W4" s="7"/>
    </row>
    <row r="5" spans="1:23" ht="18" customHeight="1">
      <c r="A5" s="15"/>
      <c r="B5" s="15">
        <v>1</v>
      </c>
      <c r="C5" s="1014" t="s">
        <v>361</v>
      </c>
      <c r="D5" s="1063" t="s">
        <v>362</v>
      </c>
      <c r="E5" s="990"/>
      <c r="F5" s="39"/>
      <c r="G5" s="48"/>
      <c r="H5" s="100"/>
      <c r="I5" s="39">
        <v>1.9</v>
      </c>
      <c r="J5" s="717">
        <v>1.9</v>
      </c>
      <c r="K5" s="717">
        <v>3.8</v>
      </c>
      <c r="L5" s="1064"/>
      <c r="M5" s="100"/>
      <c r="N5" s="39"/>
      <c r="O5" s="717"/>
      <c r="P5" s="717"/>
      <c r="Q5" s="991" t="s">
        <v>753</v>
      </c>
      <c r="R5" s="992" t="s">
        <v>753</v>
      </c>
      <c r="S5" s="992">
        <v>41578</v>
      </c>
      <c r="T5" s="993"/>
      <c r="U5" s="994">
        <v>1</v>
      </c>
      <c r="V5" s="19"/>
      <c r="W5" s="7"/>
    </row>
    <row r="6" spans="1:23" ht="18" customHeight="1">
      <c r="A6" s="15"/>
      <c r="B6" s="15">
        <v>1</v>
      </c>
      <c r="C6" s="1074" t="s">
        <v>406</v>
      </c>
      <c r="D6" s="1065" t="s">
        <v>363</v>
      </c>
      <c r="E6" s="1029"/>
      <c r="F6" s="77"/>
      <c r="G6" s="167"/>
      <c r="H6" s="79"/>
      <c r="I6" s="77">
        <v>1.9</v>
      </c>
      <c r="J6" s="927">
        <v>1.9</v>
      </c>
      <c r="K6" s="927">
        <v>3.8</v>
      </c>
      <c r="L6" s="1066"/>
      <c r="M6" s="79"/>
      <c r="N6" s="77"/>
      <c r="O6" s="927"/>
      <c r="P6" s="927"/>
      <c r="Q6" s="1067" t="s">
        <v>753</v>
      </c>
      <c r="R6" s="1068" t="s">
        <v>753</v>
      </c>
      <c r="S6" s="1068">
        <v>41584</v>
      </c>
      <c r="T6" s="1069"/>
      <c r="U6" s="892">
        <v>1</v>
      </c>
      <c r="V6" s="19"/>
      <c r="W6" s="7"/>
    </row>
    <row r="7" spans="1:23" ht="18" customHeight="1">
      <c r="A7" s="15"/>
      <c r="B7" s="15">
        <v>1</v>
      </c>
      <c r="C7" s="1014" t="s">
        <v>53</v>
      </c>
      <c r="D7" s="1439" t="s">
        <v>368</v>
      </c>
      <c r="E7" s="1440">
        <v>120000</v>
      </c>
      <c r="F7" s="1099"/>
      <c r="G7" s="1100" t="s">
        <v>749</v>
      </c>
      <c r="H7" s="191"/>
      <c r="I7" s="1099"/>
      <c r="J7" s="1441"/>
      <c r="K7" s="1441"/>
      <c r="L7" s="1452" t="s">
        <v>750</v>
      </c>
      <c r="M7" s="191"/>
      <c r="N7" s="1099"/>
      <c r="O7" s="1441"/>
      <c r="P7" s="1441"/>
      <c r="Q7" s="1442">
        <v>41569</v>
      </c>
      <c r="R7" s="1443">
        <v>41585</v>
      </c>
      <c r="S7" s="1443">
        <v>41585</v>
      </c>
      <c r="T7" s="1444"/>
      <c r="U7" s="1445">
        <v>1</v>
      </c>
      <c r="V7" s="19"/>
      <c r="W7" s="7"/>
    </row>
    <row r="8" spans="1:23" ht="18" customHeight="1" thickBot="1">
      <c r="A8" s="15"/>
      <c r="B8" s="15">
        <v>1</v>
      </c>
      <c r="C8" s="1264"/>
      <c r="D8" s="1446" t="s">
        <v>748</v>
      </c>
      <c r="E8" s="1447">
        <v>120000</v>
      </c>
      <c r="F8" s="59"/>
      <c r="G8" s="60" t="s">
        <v>749</v>
      </c>
      <c r="H8" s="61"/>
      <c r="I8" s="59"/>
      <c r="J8" s="1448"/>
      <c r="K8" s="1448"/>
      <c r="L8" s="1453" t="s">
        <v>750</v>
      </c>
      <c r="M8" s="61"/>
      <c r="N8" s="59"/>
      <c r="O8" s="1448"/>
      <c r="P8" s="1448"/>
      <c r="Q8" s="1449">
        <v>41569</v>
      </c>
      <c r="R8" s="1450">
        <v>41585</v>
      </c>
      <c r="S8" s="1450">
        <v>41585</v>
      </c>
      <c r="T8" s="1451"/>
      <c r="U8" s="915">
        <v>1</v>
      </c>
      <c r="V8" s="19"/>
      <c r="W8" s="7"/>
    </row>
    <row r="9" spans="1:23" ht="18" customHeight="1" thickTop="1">
      <c r="A9" s="15"/>
      <c r="B9" s="15"/>
      <c r="C9" s="1034" t="s">
        <v>533</v>
      </c>
      <c r="D9" s="984" t="s">
        <v>364</v>
      </c>
      <c r="E9" s="985"/>
      <c r="F9" s="51"/>
      <c r="G9" s="84"/>
      <c r="H9" s="53"/>
      <c r="I9" s="51"/>
      <c r="J9" s="103"/>
      <c r="K9" s="103"/>
      <c r="L9" s="84"/>
      <c r="M9" s="53"/>
      <c r="N9" s="51"/>
      <c r="O9" s="103"/>
      <c r="P9" s="103"/>
      <c r="Q9" s="995"/>
      <c r="R9" s="996"/>
      <c r="S9" s="996"/>
      <c r="T9" s="997"/>
      <c r="U9" s="998"/>
      <c r="V9" s="19"/>
      <c r="W9" s="7"/>
    </row>
    <row r="10" spans="1:23" ht="18" customHeight="1">
      <c r="A10" s="15"/>
      <c r="B10" s="15"/>
      <c r="C10" s="1074"/>
      <c r="D10" s="984" t="s">
        <v>365</v>
      </c>
      <c r="E10" s="985"/>
      <c r="F10" s="51">
        <v>1.6</v>
      </c>
      <c r="G10" s="84"/>
      <c r="H10" s="53"/>
      <c r="I10" s="51">
        <v>1.4</v>
      </c>
      <c r="J10" s="103">
        <v>1.4</v>
      </c>
      <c r="K10" s="103">
        <v>2.8</v>
      </c>
      <c r="L10" s="84"/>
      <c r="M10" s="53"/>
      <c r="N10" s="51"/>
      <c r="O10" s="103"/>
      <c r="P10" s="103"/>
      <c r="Q10" s="995" t="s">
        <v>753</v>
      </c>
      <c r="R10" s="996" t="s">
        <v>753</v>
      </c>
      <c r="S10" s="996">
        <v>41566</v>
      </c>
      <c r="T10" s="997">
        <v>41583</v>
      </c>
      <c r="U10" s="998">
        <v>1</v>
      </c>
      <c r="V10" s="19"/>
      <c r="W10" s="7"/>
    </row>
    <row r="11" spans="1:23" ht="36" customHeight="1">
      <c r="A11" s="15"/>
      <c r="B11" s="15"/>
      <c r="C11" s="1074"/>
      <c r="D11" s="1324" t="s">
        <v>534</v>
      </c>
      <c r="E11" s="985"/>
      <c r="F11" s="51"/>
      <c r="G11" s="84"/>
      <c r="H11" s="53"/>
      <c r="I11" s="51"/>
      <c r="J11" s="103"/>
      <c r="K11" s="103"/>
      <c r="L11" s="84"/>
      <c r="M11" s="53"/>
      <c r="N11" s="51"/>
      <c r="O11" s="103"/>
      <c r="P11" s="103"/>
      <c r="Q11" s="995"/>
      <c r="R11" s="996"/>
      <c r="S11" s="996"/>
      <c r="T11" s="997"/>
      <c r="U11" s="998"/>
      <c r="V11" s="19"/>
      <c r="W11" s="7"/>
    </row>
    <row r="12" spans="1:23" ht="18" customHeight="1">
      <c r="A12" s="15"/>
      <c r="B12" s="15"/>
      <c r="C12" s="1074"/>
      <c r="D12" s="984" t="s">
        <v>366</v>
      </c>
      <c r="E12" s="985"/>
      <c r="F12" s="51">
        <v>0.5</v>
      </c>
      <c r="G12" s="84"/>
      <c r="H12" s="53"/>
      <c r="I12" s="51">
        <v>0</v>
      </c>
      <c r="J12" s="103">
        <v>0</v>
      </c>
      <c r="K12" s="103">
        <v>0</v>
      </c>
      <c r="L12" s="84"/>
      <c r="M12" s="53"/>
      <c r="N12" s="51"/>
      <c r="O12" s="103"/>
      <c r="P12" s="103"/>
      <c r="Q12" s="995" t="s">
        <v>753</v>
      </c>
      <c r="R12" s="996" t="s">
        <v>753</v>
      </c>
      <c r="S12" s="996">
        <v>41566</v>
      </c>
      <c r="T12" s="997">
        <v>41583</v>
      </c>
      <c r="U12" s="998">
        <v>1</v>
      </c>
      <c r="V12" s="19"/>
      <c r="W12" s="7"/>
    </row>
    <row r="13" spans="1:23" ht="36" customHeight="1" thickBot="1">
      <c r="A13" s="15"/>
      <c r="B13" s="15"/>
      <c r="C13" s="1264"/>
      <c r="D13" s="1320" t="s">
        <v>367</v>
      </c>
      <c r="E13" s="1255"/>
      <c r="F13" s="1256"/>
      <c r="G13" s="1257"/>
      <c r="H13" s="905"/>
      <c r="I13" s="1256"/>
      <c r="J13" s="1258"/>
      <c r="K13" s="1258"/>
      <c r="L13" s="1257"/>
      <c r="M13" s="905"/>
      <c r="N13" s="1256"/>
      <c r="O13" s="1258"/>
      <c r="P13" s="1258"/>
      <c r="Q13" s="1321"/>
      <c r="R13" s="1322"/>
      <c r="S13" s="1322"/>
      <c r="T13" s="1323"/>
      <c r="U13" s="1266"/>
      <c r="V13" s="19"/>
      <c r="W13" s="7"/>
    </row>
    <row r="14" spans="1:23" ht="18" customHeight="1" thickTop="1">
      <c r="A14" s="15"/>
      <c r="B14" s="15"/>
      <c r="C14" s="1034" t="s">
        <v>517</v>
      </c>
      <c r="D14" s="984" t="s">
        <v>535</v>
      </c>
      <c r="E14" s="985"/>
      <c r="F14" s="51">
        <v>3</v>
      </c>
      <c r="G14" s="84"/>
      <c r="H14" s="53"/>
      <c r="I14" s="51">
        <v>2.6</v>
      </c>
      <c r="J14" s="103">
        <v>2</v>
      </c>
      <c r="K14" s="103">
        <v>4.6</v>
      </c>
      <c r="L14" s="84"/>
      <c r="M14" s="53"/>
      <c r="N14" s="51">
        <v>2.6</v>
      </c>
      <c r="O14" s="103">
        <v>2</v>
      </c>
      <c r="P14" s="103">
        <f>N14+O14</f>
        <v>4.6</v>
      </c>
      <c r="Q14" s="995">
        <v>41569</v>
      </c>
      <c r="R14" s="996">
        <v>41583</v>
      </c>
      <c r="S14" s="996">
        <v>41583</v>
      </c>
      <c r="T14" s="997"/>
      <c r="U14" s="998">
        <v>1</v>
      </c>
      <c r="V14" s="19"/>
      <c r="W14" s="7"/>
    </row>
    <row r="15" spans="1:23" ht="18" customHeight="1">
      <c r="A15" s="15"/>
      <c r="B15" s="15"/>
      <c r="C15" s="1074"/>
      <c r="D15" s="984" t="s">
        <v>536</v>
      </c>
      <c r="E15" s="985"/>
      <c r="F15" s="51">
        <v>1.5</v>
      </c>
      <c r="G15" s="84"/>
      <c r="H15" s="53"/>
      <c r="I15" s="51">
        <v>1.1</v>
      </c>
      <c r="J15" s="103">
        <v>1</v>
      </c>
      <c r="K15" s="103">
        <v>2.1</v>
      </c>
      <c r="L15" s="84"/>
      <c r="M15" s="53"/>
      <c r="N15" s="51">
        <v>1.1</v>
      </c>
      <c r="O15" s="103">
        <v>1</v>
      </c>
      <c r="P15" s="103">
        <f>N15+O15</f>
        <v>2.1</v>
      </c>
      <c r="Q15" s="995">
        <v>41569</v>
      </c>
      <c r="R15" s="996">
        <v>41583</v>
      </c>
      <c r="S15" s="996">
        <v>41583</v>
      </c>
      <c r="T15" s="997"/>
      <c r="U15" s="998">
        <v>1</v>
      </c>
      <c r="V15" s="19"/>
      <c r="W15" s="7"/>
    </row>
    <row r="16" spans="1:23" ht="18" customHeight="1">
      <c r="A16" s="15"/>
      <c r="B16" s="15"/>
      <c r="C16" s="1074"/>
      <c r="D16" s="984" t="s">
        <v>537</v>
      </c>
      <c r="E16" s="985">
        <v>50000</v>
      </c>
      <c r="F16" s="51"/>
      <c r="G16" s="84"/>
      <c r="H16" s="53">
        <v>30000</v>
      </c>
      <c r="I16" s="51"/>
      <c r="J16" s="103" t="s">
        <v>543</v>
      </c>
      <c r="K16" s="103" t="s">
        <v>758</v>
      </c>
      <c r="L16" s="84"/>
      <c r="M16" s="53">
        <v>30000</v>
      </c>
      <c r="N16" s="51"/>
      <c r="O16" s="103" t="s">
        <v>543</v>
      </c>
      <c r="P16" s="103" t="s">
        <v>544</v>
      </c>
      <c r="Q16" s="995">
        <v>41569</v>
      </c>
      <c r="R16" s="996">
        <v>41583</v>
      </c>
      <c r="S16" s="996">
        <v>41583</v>
      </c>
      <c r="T16" s="997"/>
      <c r="U16" s="998">
        <v>1</v>
      </c>
      <c r="V16" s="19"/>
      <c r="W16" s="7"/>
    </row>
    <row r="17" spans="1:23" ht="18" customHeight="1">
      <c r="A17" s="15"/>
      <c r="B17" s="15"/>
      <c r="C17" s="670"/>
      <c r="D17" s="1065" t="s">
        <v>538</v>
      </c>
      <c r="E17" s="1029"/>
      <c r="F17" s="77">
        <v>2</v>
      </c>
      <c r="G17" s="167"/>
      <c r="H17" s="79"/>
      <c r="I17" s="77">
        <v>1.15</v>
      </c>
      <c r="J17" s="927">
        <v>1</v>
      </c>
      <c r="K17" s="927">
        <v>2.15</v>
      </c>
      <c r="L17" s="167"/>
      <c r="M17" s="79"/>
      <c r="N17" s="77">
        <v>1.15</v>
      </c>
      <c r="O17" s="927">
        <v>1</v>
      </c>
      <c r="P17" s="927">
        <f>N17+O17</f>
        <v>2.15</v>
      </c>
      <c r="Q17" s="1067">
        <v>41569</v>
      </c>
      <c r="R17" s="1068">
        <v>41583</v>
      </c>
      <c r="S17" s="1068">
        <v>41583</v>
      </c>
      <c r="T17" s="1069"/>
      <c r="U17" s="892">
        <v>1</v>
      </c>
      <c r="V17" s="19"/>
      <c r="W17" s="7"/>
    </row>
    <row r="18" spans="1:23" ht="18" customHeight="1">
      <c r="A18" s="15"/>
      <c r="B18" s="15"/>
      <c r="C18" s="667" t="s">
        <v>541</v>
      </c>
      <c r="D18" s="984" t="s">
        <v>542</v>
      </c>
      <c r="E18" s="985"/>
      <c r="F18" s="51">
        <v>2.5</v>
      </c>
      <c r="G18" s="84"/>
      <c r="H18" s="53"/>
      <c r="I18" s="51">
        <v>1.19</v>
      </c>
      <c r="J18" s="103">
        <v>1.4</v>
      </c>
      <c r="K18" s="103">
        <v>2.59</v>
      </c>
      <c r="L18" s="84"/>
      <c r="M18" s="53"/>
      <c r="N18" s="51"/>
      <c r="O18" s="103"/>
      <c r="P18" s="103"/>
      <c r="Q18" s="995">
        <v>41568</v>
      </c>
      <c r="R18" s="996">
        <v>41583</v>
      </c>
      <c r="S18" s="996">
        <v>41583</v>
      </c>
      <c r="T18" s="997"/>
      <c r="U18" s="998">
        <v>1</v>
      </c>
      <c r="V18" s="19"/>
      <c r="W18" s="7"/>
    </row>
    <row r="19" spans="1:23" ht="18" customHeight="1">
      <c r="A19" s="15"/>
      <c r="B19" s="15"/>
      <c r="C19" s="1074" t="s">
        <v>86</v>
      </c>
      <c r="D19" s="1065" t="s">
        <v>540</v>
      </c>
      <c r="E19" s="1029"/>
      <c r="F19" s="77">
        <v>1.8</v>
      </c>
      <c r="G19" s="167"/>
      <c r="H19" s="79"/>
      <c r="I19" s="77">
        <v>1</v>
      </c>
      <c r="J19" s="927"/>
      <c r="K19" s="927"/>
      <c r="L19" s="167"/>
      <c r="M19" s="79"/>
      <c r="N19" s="77"/>
      <c r="O19" s="927"/>
      <c r="P19" s="927"/>
      <c r="Q19" s="1067">
        <v>41572</v>
      </c>
      <c r="R19" s="1068">
        <v>41583</v>
      </c>
      <c r="S19" s="1068">
        <v>41582</v>
      </c>
      <c r="T19" s="1069"/>
      <c r="U19" s="892">
        <v>1</v>
      </c>
      <c r="V19" s="19"/>
      <c r="W19" s="7"/>
    </row>
    <row r="20" spans="1:23" ht="18" customHeight="1">
      <c r="A20" s="15"/>
      <c r="B20" s="15"/>
      <c r="C20" s="1074"/>
      <c r="D20" s="984" t="s">
        <v>539</v>
      </c>
      <c r="E20" s="985"/>
      <c r="F20" s="51">
        <v>1</v>
      </c>
      <c r="G20" s="84" t="s">
        <v>605</v>
      </c>
      <c r="H20" s="53"/>
      <c r="I20" s="51">
        <v>0</v>
      </c>
      <c r="J20" s="103">
        <v>0</v>
      </c>
      <c r="K20" s="103">
        <v>0</v>
      </c>
      <c r="L20" s="84" t="s">
        <v>716</v>
      </c>
      <c r="M20" s="53"/>
      <c r="N20" s="51"/>
      <c r="O20" s="103"/>
      <c r="P20" s="103"/>
      <c r="Q20" s="995">
        <v>41572</v>
      </c>
      <c r="R20" s="996">
        <v>41583</v>
      </c>
      <c r="S20" s="996">
        <v>41582</v>
      </c>
      <c r="T20" s="997"/>
      <c r="U20" s="998">
        <v>1</v>
      </c>
      <c r="V20" s="19"/>
      <c r="W20" s="7"/>
    </row>
    <row r="21" spans="1:23" ht="18" customHeight="1">
      <c r="A21" s="15"/>
      <c r="B21" s="15"/>
      <c r="C21" s="1074"/>
      <c r="D21" s="984" t="s">
        <v>369</v>
      </c>
      <c r="E21" s="985"/>
      <c r="F21" s="51">
        <v>1</v>
      </c>
      <c r="G21" s="84" t="s">
        <v>605</v>
      </c>
      <c r="H21" s="53"/>
      <c r="I21" s="51">
        <v>0</v>
      </c>
      <c r="J21" s="103">
        <v>0</v>
      </c>
      <c r="K21" s="103">
        <v>0</v>
      </c>
      <c r="L21" s="84" t="s">
        <v>716</v>
      </c>
      <c r="M21" s="53"/>
      <c r="N21" s="51"/>
      <c r="O21" s="103"/>
      <c r="P21" s="103"/>
      <c r="Q21" s="995">
        <v>41572</v>
      </c>
      <c r="R21" s="996">
        <v>41583</v>
      </c>
      <c r="S21" s="996">
        <v>41582</v>
      </c>
      <c r="T21" s="997"/>
      <c r="U21" s="998">
        <v>1</v>
      </c>
      <c r="V21" s="19"/>
      <c r="W21" s="7"/>
    </row>
    <row r="22" spans="1:23" ht="18" customHeight="1" thickBot="1">
      <c r="A22" s="15"/>
      <c r="B22" s="15"/>
      <c r="C22" s="1074"/>
      <c r="D22" s="1075" t="s">
        <v>370</v>
      </c>
      <c r="E22" s="1006"/>
      <c r="F22" s="116">
        <v>1</v>
      </c>
      <c r="G22" s="117"/>
      <c r="H22" s="118"/>
      <c r="I22" s="116">
        <v>0.5</v>
      </c>
      <c r="J22" s="740"/>
      <c r="K22" s="740"/>
      <c r="L22" s="117"/>
      <c r="M22" s="118"/>
      <c r="N22" s="116"/>
      <c r="O22" s="740"/>
      <c r="P22" s="740"/>
      <c r="Q22" s="1076">
        <v>41572</v>
      </c>
      <c r="R22" s="1077">
        <v>41583</v>
      </c>
      <c r="S22" s="1077">
        <v>41582</v>
      </c>
      <c r="T22" s="1078"/>
      <c r="U22" s="1079">
        <v>1</v>
      </c>
      <c r="V22" s="19"/>
      <c r="W22" s="7"/>
    </row>
    <row r="23" spans="1:23" ht="18" customHeight="1" thickTop="1">
      <c r="A23" s="15"/>
      <c r="B23" s="15"/>
      <c r="C23" s="1043" t="s">
        <v>766</v>
      </c>
      <c r="D23" s="1081" t="s">
        <v>767</v>
      </c>
      <c r="E23" s="1001"/>
      <c r="F23" s="68"/>
      <c r="G23" s="177"/>
      <c r="H23" s="70"/>
      <c r="I23" s="68"/>
      <c r="J23" s="1131"/>
      <c r="K23" s="1131"/>
      <c r="L23" s="177"/>
      <c r="M23" s="70"/>
      <c r="N23" s="68"/>
      <c r="O23" s="1131"/>
      <c r="P23" s="1131"/>
      <c r="Q23" s="1082">
        <v>41579</v>
      </c>
      <c r="R23" s="1083">
        <v>41593</v>
      </c>
      <c r="S23" s="1083"/>
      <c r="T23" s="1084"/>
      <c r="U23" s="1015"/>
      <c r="V23" s="19"/>
      <c r="W23" s="7"/>
    </row>
    <row r="24" spans="1:23" ht="18" customHeight="1" thickBot="1">
      <c r="A24" s="15">
        <f>IF(I24="","",IF(I24=N24,"0",IF(I24&gt;N24,"+","-")))</f>
      </c>
      <c r="B24" s="15"/>
      <c r="C24" s="1325"/>
      <c r="D24" s="1058" t="s">
        <v>768</v>
      </c>
      <c r="E24" s="1059"/>
      <c r="F24" s="1070"/>
      <c r="G24" s="1071"/>
      <c r="H24" s="1072"/>
      <c r="I24" s="1070"/>
      <c r="J24" s="1136"/>
      <c r="K24" s="1136"/>
      <c r="L24" s="1086"/>
      <c r="M24" s="1072"/>
      <c r="N24" s="1070"/>
      <c r="O24" s="1136"/>
      <c r="P24" s="1136"/>
      <c r="Q24" s="1087"/>
      <c r="R24" s="1088"/>
      <c r="S24" s="1088"/>
      <c r="T24" s="1089"/>
      <c r="U24" s="1090"/>
      <c r="V24" s="19"/>
      <c r="W24" s="7"/>
    </row>
    <row r="25" spans="1:23" ht="18" customHeight="1" thickTop="1">
      <c r="A25" s="15"/>
      <c r="B25" s="15"/>
      <c r="C25" s="1043" t="s">
        <v>329</v>
      </c>
      <c r="D25" s="1081" t="s">
        <v>371</v>
      </c>
      <c r="E25" s="1001"/>
      <c r="F25" s="68">
        <v>2.6</v>
      </c>
      <c r="G25" s="177"/>
      <c r="H25" s="70"/>
      <c r="I25" s="68">
        <v>1.9</v>
      </c>
      <c r="J25" s="1131"/>
      <c r="K25" s="1131"/>
      <c r="L25" s="177"/>
      <c r="M25" s="70"/>
      <c r="N25" s="68"/>
      <c r="O25" s="1131"/>
      <c r="P25" s="1131"/>
      <c r="Q25" s="1082" t="s">
        <v>755</v>
      </c>
      <c r="R25" s="1083" t="s">
        <v>747</v>
      </c>
      <c r="S25" s="1083">
        <v>41572</v>
      </c>
      <c r="T25" s="1084"/>
      <c r="U25" s="1015">
        <v>1</v>
      </c>
      <c r="V25" s="19"/>
      <c r="W25" s="7"/>
    </row>
    <row r="26" spans="1:23" ht="18" customHeight="1">
      <c r="A26" s="15">
        <f>IF(I26="","",IF(I26=N26,"0",IF(I26&gt;N26,"+","-")))</f>
      </c>
      <c r="B26" s="15"/>
      <c r="C26" s="1325"/>
      <c r="D26" s="1085" t="s">
        <v>372</v>
      </c>
      <c r="E26" s="1059"/>
      <c r="F26" s="1070"/>
      <c r="G26" s="1071"/>
      <c r="H26" s="1072"/>
      <c r="I26" s="1070"/>
      <c r="J26" s="1136"/>
      <c r="K26" s="1136"/>
      <c r="L26" s="1086"/>
      <c r="M26" s="1072"/>
      <c r="N26" s="1070"/>
      <c r="O26" s="1136"/>
      <c r="P26" s="1136"/>
      <c r="Q26" s="1087"/>
      <c r="R26" s="1088"/>
      <c r="S26" s="1088"/>
      <c r="T26" s="1089"/>
      <c r="U26" s="1090"/>
      <c r="V26" s="19"/>
      <c r="W26" s="7"/>
    </row>
    <row r="27" spans="1:23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123" ht="13.5">
      <c r="G123">
        <v>419091</v>
      </c>
    </row>
    <row r="127" spans="3:22" ht="14.25">
      <c r="C127" s="1091" t="s">
        <v>118</v>
      </c>
      <c r="D127" s="1092"/>
      <c r="E127" s="1093">
        <v>2.5</v>
      </c>
      <c r="F127" s="1094"/>
      <c r="G127" s="53"/>
      <c r="H127" s="51"/>
      <c r="I127" s="1057"/>
      <c r="J127" s="785"/>
      <c r="K127" s="785"/>
      <c r="L127" s="53"/>
      <c r="M127" s="1093">
        <v>0.75</v>
      </c>
      <c r="N127" s="1093">
        <v>0.75</v>
      </c>
      <c r="O127" s="1095"/>
      <c r="P127" s="1095"/>
      <c r="Q127" s="1095">
        <v>1.5</v>
      </c>
      <c r="R127" s="1096">
        <v>39554</v>
      </c>
      <c r="S127" s="1011">
        <v>39560</v>
      </c>
      <c r="T127" s="515"/>
      <c r="U127" s="515"/>
      <c r="V127" s="56"/>
    </row>
  </sheetData>
  <sheetProtection/>
  <mergeCells count="2">
    <mergeCell ref="C3:C4"/>
    <mergeCell ref="D3:D4"/>
  </mergeCells>
  <printOptions/>
  <pageMargins left="0.5905511811023623" right="0.5905511811023623" top="0.5905511811023623" bottom="0.5905511811023623" header="0.2755905511811024" footer="0.31496062992125984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SID_001</dc:creator>
  <cp:keywords/>
  <dc:description/>
  <cp:lastModifiedBy>Windows User</cp:lastModifiedBy>
  <cp:lastPrinted>2013-11-19T01:22:01Z</cp:lastPrinted>
  <dcterms:created xsi:type="dcterms:W3CDTF">2012-11-05T10:20:30Z</dcterms:created>
  <dcterms:modified xsi:type="dcterms:W3CDTF">2013-11-20T10:06:55Z</dcterms:modified>
  <cp:category/>
  <cp:version/>
  <cp:contentType/>
  <cp:contentStatus/>
</cp:coreProperties>
</file>